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90" windowWidth="18450" windowHeight="78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100" i="1"/>
  <c r="G22"/>
  <c r="G21"/>
  <c r="I21"/>
  <c r="G107"/>
  <c r="G106"/>
  <c r="F23"/>
  <c r="G102"/>
  <c r="F24"/>
  <c r="I24"/>
  <c r="F22"/>
  <c r="F21"/>
  <c r="H96"/>
  <c r="B53"/>
  <c r="G53"/>
  <c r="E40"/>
  <c r="G40"/>
  <c r="E35"/>
  <c r="G35"/>
  <c r="G105"/>
  <c r="G104"/>
  <c r="G101"/>
  <c r="G103"/>
  <c r="I22"/>
  <c r="G23"/>
  <c r="I23"/>
  <c r="B54"/>
  <c r="E36"/>
  <c r="E37"/>
  <c r="G37"/>
  <c r="I102"/>
  <c r="I107"/>
  <c r="I106"/>
  <c r="I104"/>
  <c r="I100"/>
  <c r="I105"/>
  <c r="I103"/>
  <c r="I101"/>
  <c r="G54"/>
  <c r="I55"/>
  <c r="B55"/>
  <c r="E38"/>
  <c r="G38"/>
  <c r="G36"/>
  <c r="E39"/>
  <c r="G39"/>
  <c r="I41"/>
  <c r="E41"/>
  <c r="I46"/>
  <c r="I58"/>
  <c r="I60"/>
  <c r="I64"/>
  <c r="I25" l="1"/>
  <c r="I63" l="1"/>
  <c r="H65" s="1"/>
  <c r="G147"/>
  <c r="I26" s="1"/>
  <c r="I27" s="1"/>
</calcChain>
</file>

<file path=xl/comments1.xml><?xml version="1.0" encoding="utf-8"?>
<comments xmlns="http://schemas.openxmlformats.org/spreadsheetml/2006/main">
  <authors>
    <author>rinaldo</author>
    <author>Rinaldo D'alonzo</author>
    <author>utente</author>
  </authors>
  <commentList>
    <comment ref="C4" authorId="0">
      <text>
        <r>
          <rPr>
            <sz val="8"/>
            <color indexed="81"/>
            <rFont val="Tahoma"/>
            <family val="2"/>
          </rPr>
          <t>riempire solo le caselle azzurre. Il presente modello deve essere compilato anche in caso di estinzione anticipata della procedura.</t>
        </r>
      </text>
    </comment>
    <comment ref="C18" authorId="1">
      <text>
        <r>
          <rPr>
            <sz val="8"/>
            <color indexed="81"/>
            <rFont val="Tahoma"/>
            <family val="2"/>
          </rPr>
          <t>indicare il prezzo complessivamente ricavato dalla vendita di tutti i lotti; in caso di mancata vendita, il prezzo base dell'ultimo tentativo di vendita compiuto, o in assenza il valore di stima</t>
        </r>
      </text>
    </comment>
    <comment ref="I18" authorId="1">
      <text>
        <r>
          <rPr>
            <sz val="9"/>
            <color indexed="81"/>
            <rFont val="Tahoma"/>
            <family val="2"/>
          </rPr>
          <t>indicare il numero complessivo di tentativi di vendita compiuti.</t>
        </r>
      </text>
    </comment>
    <comment ref="E21" authorId="0">
      <text>
        <r>
          <rPr>
            <sz val="9"/>
            <color indexed="81"/>
            <rFont val="Tahoma"/>
            <family val="2"/>
          </rPr>
          <t>Scrivere SI se l'attività è stata compiuta, NO ove non sia stata compiuta.</t>
        </r>
      </text>
    </comment>
    <comment ref="I27" authorId="2">
      <text>
        <r>
          <rPr>
            <sz val="9"/>
            <color indexed="81"/>
            <rFont val="Tahoma"/>
            <family val="2"/>
          </rPr>
          <t>ATTENZIONE Art.2, comma 5 L'ammontare complessivo di compenso e spese generali non può essere superiore al 40% del prezzo di aggiudicazione</t>
        </r>
      </text>
    </comment>
    <comment ref="D46" authorId="1">
      <text>
        <r>
          <rPr>
            <b/>
            <sz val="9"/>
            <color indexed="81"/>
            <rFont val="Tahoma"/>
            <family val="2"/>
          </rPr>
          <t xml:space="preserve">Inserire la percentuale di aumento: </t>
        </r>
        <r>
          <rPr>
            <sz val="9"/>
            <color indexed="81"/>
            <rFont val="Tahoma"/>
            <family val="2"/>
          </rPr>
          <t>il compenso può essere aumentato fino al 20% in caso di particolare difficoltà nello svolgimento dell'incarico</t>
        </r>
      </text>
    </comment>
    <comment ref="D50" authorId="0">
      <text>
        <r>
          <rPr>
            <sz val="8"/>
            <color indexed="81"/>
            <rFont val="Tahoma"/>
            <family val="2"/>
          </rPr>
          <t>indicare l'ammontare complessivo degli affitti riscossi</t>
        </r>
      </text>
    </comment>
    <comment ref="D58" authorId="1">
      <text>
        <r>
          <rPr>
            <sz val="9"/>
            <color indexed="81"/>
            <rFont val="Tahoma"/>
            <family val="2"/>
          </rPr>
          <t>Maggiorazione per attività: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a) convalida di licenza o di sfratto o ogni altra azione per liberare il bene;
b) partecipazione assemblee condominiali;
c) interventi di manutenzione ordinaria e straordinaria;
d) regolarizzazione catastale;
e) controllo asporto mobili.</t>
        </r>
      </text>
    </comment>
    <comment ref="B72" authorId="0">
      <text>
        <r>
          <rPr>
            <sz val="8"/>
            <color indexed="81"/>
            <rFont val="Tahoma"/>
            <family val="2"/>
          </rPr>
          <t>Indicare la causale della spesa sostenuta</t>
        </r>
      </text>
    </comment>
    <comment ref="B98" authorId="0">
      <text>
        <r>
          <rPr>
            <sz val="8"/>
            <color indexed="81"/>
            <rFont val="Tahoma"/>
            <family val="2"/>
          </rPr>
          <t>Indicare il solo importo delle imposte versate</t>
        </r>
      </text>
    </comment>
  </commentList>
</comments>
</file>

<file path=xl/sharedStrings.xml><?xml version="1.0" encoding="utf-8"?>
<sst xmlns="http://schemas.openxmlformats.org/spreadsheetml/2006/main" count="78" uniqueCount="72">
  <si>
    <t>Tribunale di ________</t>
  </si>
  <si>
    <t>Richiesta di liquidazione del compenso</t>
  </si>
  <si>
    <t>Esecuzione immobilare n.</t>
  </si>
  <si>
    <t>promossa da</t>
  </si>
  <si>
    <t>caio</t>
  </si>
  <si>
    <t>contro</t>
  </si>
  <si>
    <t>Giudice delle Esecuzioni</t>
  </si>
  <si>
    <t>Delegato alla vendita</t>
  </si>
  <si>
    <t>Prezzo di vendita</t>
  </si>
  <si>
    <t>Importo</t>
  </si>
  <si>
    <t>Rimborso forfettario  spese</t>
  </si>
  <si>
    <t>Compenso sull'ammontare dell'attivo realizzato dalla vendita immobiliare</t>
  </si>
  <si>
    <t>Attivo</t>
  </si>
  <si>
    <t>%</t>
  </si>
  <si>
    <t>importo</t>
  </si>
  <si>
    <t>Totali</t>
  </si>
  <si>
    <t>Riduzione per immobile libero o ridotta complessità dell'incarico</t>
  </si>
  <si>
    <r>
      <t xml:space="preserve">indicare % riduzione </t>
    </r>
    <r>
      <rPr>
        <sz val="8"/>
        <color indexed="8"/>
        <rFont val="Arial"/>
        <family val="2"/>
      </rPr>
      <t>(</t>
    </r>
    <r>
      <rPr>
        <sz val="12"/>
        <color theme="1"/>
        <rFont val="Times New Roman"/>
        <family val="2"/>
      </rPr>
      <t>massimo 50 %)</t>
    </r>
  </si>
  <si>
    <r>
      <t xml:space="preserve">eccezionale difficoltà </t>
    </r>
    <r>
      <rPr>
        <b/>
        <sz val="8"/>
        <rFont val="Arial"/>
        <family val="2"/>
      </rPr>
      <t>(art. 2, c. 5  Decreto 15.05.2009, n. 80)</t>
    </r>
  </si>
  <si>
    <t>Aumento percentuale per casi eccezionali</t>
  </si>
  <si>
    <r>
      <t xml:space="preserve"> </t>
    </r>
    <r>
      <rPr>
        <b/>
        <sz val="12"/>
        <color indexed="12"/>
        <rFont val="Wingdings"/>
        <charset val="2"/>
      </rPr>
      <t>ß</t>
    </r>
    <r>
      <rPr>
        <sz val="8"/>
        <color indexed="12"/>
        <rFont val="Arial"/>
        <family val="2"/>
      </rPr>
      <t xml:space="preserve">  % aumento</t>
    </r>
  </si>
  <si>
    <t>Compenso sull'ammontare degli affitti riscossi</t>
  </si>
  <si>
    <t>Ammontare degli affitti riscossi</t>
  </si>
  <si>
    <t>(art. 3, c. 1  Decreto 15.05.2009, n. 80)</t>
  </si>
  <si>
    <t>Affitti riscossi</t>
  </si>
  <si>
    <t>Compenso affitti riscossi</t>
  </si>
  <si>
    <t>Totale compenso su affitti</t>
  </si>
  <si>
    <r>
      <t xml:space="preserve">Per attività straordinarie di custodia </t>
    </r>
    <r>
      <rPr>
        <b/>
        <sz val="8"/>
        <rFont val="Arial"/>
        <family val="2"/>
      </rPr>
      <t>(art. 3, c. 2  Decreto 15.05.2009, n. 80)</t>
    </r>
  </si>
  <si>
    <t>Aumento percentuale per altre attività (dal 5 al 20 %)</t>
  </si>
  <si>
    <t>Spese generali 10 % (art. 2, c. 6 Decreto 15.5.2009, n. 80)</t>
  </si>
  <si>
    <t>RIEPILOGO COMPENSO</t>
  </si>
  <si>
    <t>Attività di delegato alla vendita</t>
  </si>
  <si>
    <t>Attività di Custode Giudiziario</t>
  </si>
  <si>
    <t>Totale Compensi</t>
  </si>
  <si>
    <t>Oltre IVA e CPA</t>
  </si>
  <si>
    <t>Spese vive</t>
  </si>
  <si>
    <t>1) A carico della Procedura</t>
  </si>
  <si>
    <t>Tipo di spesa</t>
  </si>
  <si>
    <t>Allegato n.</t>
  </si>
  <si>
    <t>Totale</t>
  </si>
  <si>
    <t>2) A carico degli aggiudicatari</t>
  </si>
  <si>
    <t>Registrazione</t>
  </si>
  <si>
    <t>totale</t>
  </si>
  <si>
    <t>lotto n. 1</t>
  </si>
  <si>
    <t>lotto n. 2</t>
  </si>
  <si>
    <t>lotto n. 3</t>
  </si>
  <si>
    <t>lotto n. 4</t>
  </si>
  <si>
    <t>lotto n. 5</t>
  </si>
  <si>
    <t>lotto n. 6</t>
  </si>
  <si>
    <t>lotto n. 7</t>
  </si>
  <si>
    <t>lotto n. 8</t>
  </si>
  <si>
    <r>
      <t>Attività di Delegato alla vendita</t>
    </r>
    <r>
      <rPr>
        <b/>
        <sz val="10"/>
        <color indexed="12"/>
        <rFont val="Arial"/>
        <family val="2"/>
      </rPr>
      <t xml:space="preserve"> (D.M. giustizia 15 ottobre 2015, n. 227)</t>
    </r>
  </si>
  <si>
    <t>4) attività svolte nel corso della fase di distribuzione della somma ricavata</t>
  </si>
  <si>
    <t>3) attività svolte nel corso della fase di trasferimento della proprietà</t>
  </si>
  <si>
    <t>1) attività comprese tra il conferimento dell'incarico e la redazione dell'avviso di vendita</t>
  </si>
  <si>
    <t>Numero aggiudicatari</t>
  </si>
  <si>
    <r>
      <t xml:space="preserve">Attività di Custode Giudiziario </t>
    </r>
    <r>
      <rPr>
        <b/>
        <sz val="10"/>
        <color indexed="12"/>
        <rFont val="Arial"/>
        <family val="2"/>
      </rPr>
      <t>(D.M. giustizia 15 maggio 2009, n. 80)</t>
    </r>
  </si>
  <si>
    <t>2) attività successive alla redazione dell'avviso di vendita e fino all'aggiudicazione o assegnazione</t>
  </si>
  <si>
    <t>tariffa</t>
  </si>
  <si>
    <t>aumenti/diminuzioni</t>
  </si>
  <si>
    <t>10% totale</t>
  </si>
  <si>
    <t>si</t>
  </si>
  <si>
    <t>si/no</t>
  </si>
  <si>
    <t>Attività svolte</t>
  </si>
  <si>
    <t>trascrizione</t>
  </si>
  <si>
    <t>voltura</t>
  </si>
  <si>
    <t>compenso</t>
  </si>
  <si>
    <t>Il professionista delegato</t>
  </si>
  <si>
    <t>Calcolo Compenso</t>
  </si>
  <si>
    <t>Aumento o riduzione per complessità (+/-60%)</t>
  </si>
  <si>
    <r>
      <t xml:space="preserve"> </t>
    </r>
    <r>
      <rPr>
        <b/>
        <sz val="12"/>
        <color indexed="12"/>
        <rFont val="Wingdings"/>
        <charset val="2"/>
      </rPr>
      <t>ß</t>
    </r>
    <r>
      <rPr>
        <sz val="8"/>
        <color indexed="12"/>
        <rFont val="Arial"/>
        <family val="2"/>
      </rPr>
      <t xml:space="preserve">  % + / -</t>
    </r>
  </si>
  <si>
    <t>N. tentativi</t>
  </si>
</sst>
</file>

<file path=xl/styles.xml><?xml version="1.0" encoding="utf-8"?>
<styleSheet xmlns="http://schemas.openxmlformats.org/spreadsheetml/2006/main">
  <numFmts count="9">
    <numFmt numFmtId="7" formatCode="&quot;€&quot;\ #,##0.00;\-&quot;€&quot;\ #,##0.00"/>
    <numFmt numFmtId="8" formatCode="&quot;€&quot;\ #,##0.00;[Red]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 mmmm\ yyyy"/>
    <numFmt numFmtId="165" formatCode="#,##0.00_ ;[Red]\-#,##0.00\ "/>
    <numFmt numFmtId="166" formatCode="&quot;€&quot;\ #,##0.00"/>
    <numFmt numFmtId="167" formatCode="#,##0.00_ ;\-#,##0.00\ "/>
  </numFmts>
  <fonts count="44">
    <font>
      <sz val="12"/>
      <color theme="1"/>
      <name val="Times New Roman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Wingdings"/>
      <charset val="2"/>
    </font>
    <font>
      <b/>
      <sz val="12"/>
      <color indexed="12"/>
      <name val="Wingdings"/>
      <charset val="2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12"/>
      <name val="Arial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316">
    <xf numFmtId="0" fontId="0" fillId="0" borderId="0" xfId="0"/>
    <xf numFmtId="0" fontId="0" fillId="2" borderId="0" xfId="0" quotePrefix="1" applyFill="1" applyAlignment="1" applyProtection="1">
      <alignment horizontal="right"/>
      <protection hidden="1"/>
    </xf>
    <xf numFmtId="0" fontId="2" fillId="8" borderId="0" xfId="0" applyFont="1" applyFill="1" applyAlignment="1" applyProtection="1">
      <alignment horizontal="left"/>
    </xf>
    <xf numFmtId="0" fontId="0" fillId="3" borderId="0" xfId="0" applyFill="1"/>
    <xf numFmtId="0" fontId="0" fillId="2" borderId="0" xfId="0" applyFill="1" applyAlignment="1" applyProtection="1">
      <alignment horizontal="centerContinuous"/>
      <protection locked="0" hidden="1"/>
    </xf>
    <xf numFmtId="0" fontId="1" fillId="8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left"/>
    </xf>
    <xf numFmtId="0" fontId="1" fillId="8" borderId="0" xfId="0" applyFont="1" applyFill="1" applyAlignment="1" applyProtection="1">
      <alignment horizontal="left"/>
    </xf>
    <xf numFmtId="164" fontId="5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centerContinuous"/>
    </xf>
    <xf numFmtId="0" fontId="0" fillId="2" borderId="0" xfId="0" quotePrefix="1" applyFill="1" applyAlignment="1" applyProtection="1">
      <alignment horizontal="right"/>
    </xf>
    <xf numFmtId="0" fontId="2" fillId="8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vertical="center"/>
    </xf>
    <xf numFmtId="0" fontId="0" fillId="8" borderId="0" xfId="0" quotePrefix="1" applyFill="1" applyAlignment="1" applyProtection="1">
      <alignment horizontal="right"/>
    </xf>
    <xf numFmtId="0" fontId="0" fillId="2" borderId="0" xfId="0" applyFill="1" applyAlignment="1" applyProtection="1">
      <alignment vertic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Alignment="1" applyProtection="1">
      <alignment vertical="center"/>
      <protection hidden="1"/>
    </xf>
    <xf numFmtId="4" fontId="7" fillId="2" borderId="0" xfId="0" applyNumberFormat="1" applyFont="1" applyFill="1" applyAlignment="1" applyProtection="1">
      <alignment vertical="center"/>
      <protection hidden="1"/>
    </xf>
    <xf numFmtId="3" fontId="7" fillId="8" borderId="0" xfId="0" applyNumberFormat="1" applyFont="1" applyFill="1" applyAlignment="1" applyProtection="1">
      <alignment vertical="center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vertical="center"/>
    </xf>
    <xf numFmtId="1" fontId="7" fillId="8" borderId="0" xfId="2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center"/>
    </xf>
    <xf numFmtId="2" fontId="14" fillId="8" borderId="0" xfId="0" applyNumberFormat="1" applyFont="1" applyFill="1" applyBorder="1" applyAlignment="1">
      <alignment horizontal="right" vertical="center" wrapText="1"/>
    </xf>
    <xf numFmtId="43" fontId="11" fillId="8" borderId="0" xfId="1" applyFont="1" applyFill="1" applyBorder="1"/>
    <xf numFmtId="43" fontId="14" fillId="8" borderId="0" xfId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center"/>
      <protection hidden="1"/>
    </xf>
    <xf numFmtId="3" fontId="7" fillId="2" borderId="0" xfId="0" applyNumberFormat="1" applyFont="1" applyFill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horizontal="center" vertical="center"/>
    </xf>
    <xf numFmtId="43" fontId="7" fillId="0" borderId="0" xfId="2" applyNumberFormat="1" applyFont="1" applyFill="1" applyBorder="1" applyAlignment="1" applyProtection="1">
      <alignment vertical="center"/>
    </xf>
    <xf numFmtId="0" fontId="0" fillId="0" borderId="0" xfId="0" applyBorder="1" applyProtection="1"/>
    <xf numFmtId="3" fontId="5" fillId="2" borderId="1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3" fontId="18" fillId="2" borderId="0" xfId="0" applyNumberFormat="1" applyFont="1" applyFill="1" applyBorder="1" applyAlignment="1" applyProtection="1">
      <alignment horizontal="center" vertical="center"/>
    </xf>
    <xf numFmtId="3" fontId="18" fillId="8" borderId="0" xfId="0" applyNumberFormat="1" applyFont="1" applyFill="1" applyBorder="1" applyAlignment="1" applyProtection="1">
      <alignment horizontal="center" vertical="center"/>
      <protection hidden="1"/>
    </xf>
    <xf numFmtId="10" fontId="19" fillId="3" borderId="0" xfId="3" applyNumberFormat="1" applyFont="1" applyFill="1" applyBorder="1" applyAlignment="1" applyProtection="1">
      <alignment horizontal="center" vertical="center" wrapText="1"/>
    </xf>
    <xf numFmtId="3" fontId="20" fillId="2" borderId="0" xfId="0" applyNumberFormat="1" applyFont="1" applyFill="1" applyBorder="1" applyAlignment="1" applyProtection="1">
      <alignment horizontal="left" vertical="center"/>
    </xf>
    <xf numFmtId="4" fontId="10" fillId="2" borderId="3" xfId="0" applyNumberFormat="1" applyFont="1" applyFill="1" applyBorder="1" applyAlignment="1" applyProtection="1">
      <alignment horizontal="right" vertical="center" shrinkToFit="1"/>
    </xf>
    <xf numFmtId="10" fontId="10" fillId="2" borderId="3" xfId="0" applyNumberFormat="1" applyFont="1" applyFill="1" applyBorder="1" applyAlignment="1" applyProtection="1">
      <alignment vertical="center"/>
    </xf>
    <xf numFmtId="4" fontId="10" fillId="2" borderId="3" xfId="0" applyNumberFormat="1" applyFont="1" applyFill="1" applyBorder="1" applyAlignment="1" applyProtection="1">
      <alignment vertical="center" shrinkToFit="1"/>
    </xf>
    <xf numFmtId="4" fontId="10" fillId="2" borderId="0" xfId="0" applyNumberFormat="1" applyFont="1" applyFill="1" applyBorder="1" applyAlignment="1" applyProtection="1">
      <alignment vertical="center" shrinkToFit="1"/>
    </xf>
    <xf numFmtId="3" fontId="7" fillId="2" borderId="0" xfId="0" applyNumberFormat="1" applyFont="1" applyFill="1" applyBorder="1" applyAlignment="1" applyProtection="1">
      <alignment vertical="center"/>
    </xf>
    <xf numFmtId="3" fontId="7" fillId="8" borderId="0" xfId="0" applyNumberFormat="1" applyFont="1" applyFill="1" applyBorder="1" applyAlignment="1" applyProtection="1">
      <alignment vertical="center"/>
      <protection hidden="1"/>
    </xf>
    <xf numFmtId="10" fontId="19" fillId="3" borderId="0" xfId="3" quotePrefix="1" applyNumberFormat="1" applyFont="1" applyFill="1" applyBorder="1" applyAlignment="1" applyProtection="1">
      <alignment horizontal="center" vertical="center" wrapText="1"/>
    </xf>
    <xf numFmtId="4" fontId="10" fillId="2" borderId="4" xfId="0" applyNumberFormat="1" applyFont="1" applyFill="1" applyBorder="1" applyAlignment="1" applyProtection="1">
      <alignment horizontal="right" vertical="center" shrinkToFit="1"/>
    </xf>
    <xf numFmtId="10" fontId="10" fillId="2" borderId="4" xfId="0" applyNumberFormat="1" applyFont="1" applyFill="1" applyBorder="1" applyAlignment="1" applyProtection="1">
      <alignment vertical="center"/>
    </xf>
    <xf numFmtId="4" fontId="10" fillId="2" borderId="4" xfId="0" applyNumberFormat="1" applyFont="1" applyFill="1" applyBorder="1" applyAlignment="1" applyProtection="1">
      <alignment vertical="center" shrinkToFit="1"/>
    </xf>
    <xf numFmtId="0" fontId="0" fillId="3" borderId="0" xfId="0" applyFill="1" applyAlignment="1" applyProtection="1">
      <alignment vertical="center"/>
      <protection hidden="1"/>
    </xf>
    <xf numFmtId="4" fontId="10" fillId="2" borderId="5" xfId="0" applyNumberFormat="1" applyFont="1" applyFill="1" applyBorder="1" applyAlignment="1" applyProtection="1">
      <alignment horizontal="right" vertical="center" shrinkToFit="1"/>
    </xf>
    <xf numFmtId="10" fontId="10" fillId="2" borderId="5" xfId="0" applyNumberFormat="1" applyFont="1" applyFill="1" applyBorder="1" applyAlignment="1" applyProtection="1">
      <alignment vertical="center"/>
    </xf>
    <xf numFmtId="4" fontId="10" fillId="2" borderId="6" xfId="0" applyNumberFormat="1" applyFont="1" applyFill="1" applyBorder="1" applyAlignment="1" applyProtection="1">
      <alignment vertical="center" shrinkToFit="1"/>
    </xf>
    <xf numFmtId="8" fontId="19" fillId="3" borderId="0" xfId="0" applyNumberFormat="1" applyFont="1" applyFill="1" applyBorder="1" applyAlignment="1" applyProtection="1">
      <alignment horizontal="left" vertical="center"/>
    </xf>
    <xf numFmtId="3" fontId="5" fillId="2" borderId="0" xfId="0" applyNumberFormat="1" applyFont="1" applyFill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vertical="center" shrinkToFit="1"/>
    </xf>
    <xf numFmtId="4" fontId="14" fillId="8" borderId="0" xfId="0" applyNumberFormat="1" applyFont="1" applyFill="1" applyBorder="1" applyAlignment="1" applyProtection="1">
      <alignment vertical="center" shrinkToFit="1"/>
      <protection hidden="1"/>
    </xf>
    <xf numFmtId="165" fontId="10" fillId="2" borderId="1" xfId="1" applyNumberFormat="1" applyFont="1" applyFill="1" applyBorder="1" applyAlignment="1" applyProtection="1">
      <alignment vertical="center"/>
    </xf>
    <xf numFmtId="44" fontId="0" fillId="2" borderId="7" xfId="0" applyNumberFormat="1" applyFill="1" applyBorder="1" applyAlignment="1" applyProtection="1">
      <alignment wrapText="1"/>
    </xf>
    <xf numFmtId="44" fontId="0" fillId="2" borderId="2" xfId="0" applyNumberFormat="1" applyFill="1" applyBorder="1" applyAlignment="1" applyProtection="1">
      <alignment wrapText="1"/>
    </xf>
    <xf numFmtId="9" fontId="10" fillId="6" borderId="1" xfId="3" applyFont="1" applyFill="1" applyBorder="1" applyAlignment="1" applyProtection="1">
      <alignment horizontal="center" vertical="center"/>
    </xf>
    <xf numFmtId="10" fontId="21" fillId="2" borderId="0" xfId="0" applyNumberFormat="1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9" fontId="5" fillId="10" borderId="9" xfId="0" applyNumberFormat="1" applyFont="1" applyFill="1" applyBorder="1" applyAlignment="1" applyProtection="1">
      <alignment vertical="center"/>
      <protection locked="0" hidden="1"/>
    </xf>
    <xf numFmtId="4" fontId="0" fillId="8" borderId="0" xfId="0" applyNumberFormat="1" applyFill="1" applyBorder="1" applyAlignment="1">
      <alignment vertical="center" wrapText="1"/>
    </xf>
    <xf numFmtId="4" fontId="7" fillId="8" borderId="0" xfId="0" applyNumberFormat="1" applyFont="1" applyFill="1" applyAlignment="1" applyProtection="1">
      <alignment vertical="center"/>
    </xf>
    <xf numFmtId="3" fontId="7" fillId="8" borderId="0" xfId="0" applyNumberFormat="1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3" fontId="7" fillId="8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  <protection hidden="1"/>
    </xf>
    <xf numFmtId="43" fontId="7" fillId="10" borderId="1" xfId="2" applyNumberFormat="1" applyFont="1" applyFill="1" applyBorder="1" applyAlignment="1" applyProtection="1">
      <alignment vertical="center" shrinkToFit="1"/>
      <protection locked="0"/>
    </xf>
    <xf numFmtId="3" fontId="18" fillId="2" borderId="1" xfId="0" applyNumberFormat="1" applyFont="1" applyFill="1" applyBorder="1" applyAlignment="1" applyProtection="1">
      <alignment horizontal="center" vertical="center"/>
    </xf>
    <xf numFmtId="3" fontId="18" fillId="8" borderId="0" xfId="0" applyNumberFormat="1" applyFont="1" applyFill="1" applyBorder="1" applyAlignment="1" applyProtection="1">
      <alignment horizontal="center" vertical="center"/>
    </xf>
    <xf numFmtId="4" fontId="14" fillId="2" borderId="3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0" fontId="14" fillId="2" borderId="10" xfId="0" applyNumberFormat="1" applyFont="1" applyFill="1" applyBorder="1" applyAlignment="1" applyProtection="1">
      <alignment vertical="center"/>
    </xf>
    <xf numFmtId="10" fontId="14" fillId="2" borderId="11" xfId="0" applyNumberFormat="1" applyFont="1" applyFill="1" applyBorder="1" applyAlignment="1" applyProtection="1">
      <alignment vertical="center"/>
    </xf>
    <xf numFmtId="4" fontId="14" fillId="2" borderId="11" xfId="0" applyNumberFormat="1" applyFont="1" applyFill="1" applyBorder="1" applyAlignment="1" applyProtection="1">
      <alignment vertical="center"/>
    </xf>
    <xf numFmtId="4" fontId="14" fillId="2" borderId="0" xfId="0" applyNumberFormat="1" applyFont="1" applyFill="1" applyBorder="1" applyAlignment="1" applyProtection="1">
      <alignment vertical="center"/>
    </xf>
    <xf numFmtId="4" fontId="14" fillId="2" borderId="5" xfId="0" applyNumberFormat="1" applyFont="1" applyFill="1" applyBorder="1" applyAlignment="1" applyProtection="1">
      <alignment horizontal="center" vertical="center"/>
    </xf>
    <xf numFmtId="10" fontId="14" fillId="2" borderId="12" xfId="0" applyNumberFormat="1" applyFont="1" applyFill="1" applyBorder="1" applyAlignment="1" applyProtection="1">
      <alignment vertical="center"/>
    </xf>
    <xf numFmtId="10" fontId="14" fillId="2" borderId="13" xfId="0" applyNumberFormat="1" applyFont="1" applyFill="1" applyBorder="1" applyAlignment="1" applyProtection="1">
      <alignment vertical="center"/>
    </xf>
    <xf numFmtId="4" fontId="14" fillId="2" borderId="6" xfId="0" applyNumberFormat="1" applyFont="1" applyFill="1" applyBorder="1" applyAlignment="1" applyProtection="1">
      <alignment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 applyProtection="1">
      <alignment vertical="center"/>
    </xf>
    <xf numFmtId="4" fontId="14" fillId="8" borderId="0" xfId="0" applyNumberFormat="1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4" fontId="10" fillId="3" borderId="14" xfId="0" applyNumberFormat="1" applyFont="1" applyFill="1" applyBorder="1" applyProtection="1"/>
    <xf numFmtId="4" fontId="10" fillId="3" borderId="15" xfId="0" applyNumberFormat="1" applyFont="1" applyFill="1" applyBorder="1" applyProtection="1"/>
    <xf numFmtId="0" fontId="7" fillId="3" borderId="15" xfId="0" applyFont="1" applyFill="1" applyBorder="1" applyProtection="1"/>
    <xf numFmtId="4" fontId="5" fillId="3" borderId="15" xfId="0" applyNumberFormat="1" applyFont="1" applyFill="1" applyBorder="1" applyAlignment="1" applyProtection="1">
      <alignment horizontal="center" wrapText="1"/>
    </xf>
    <xf numFmtId="4" fontId="0" fillId="8" borderId="0" xfId="0" applyNumberFormat="1" applyFill="1" applyBorder="1" applyAlignment="1" applyProtection="1">
      <alignment vertical="center"/>
    </xf>
    <xf numFmtId="4" fontId="26" fillId="3" borderId="0" xfId="0" applyNumberFormat="1" applyFont="1" applyFill="1" applyBorder="1" applyAlignment="1" applyProtection="1">
      <alignment horizontal="center" wrapText="1"/>
    </xf>
    <xf numFmtId="4" fontId="13" fillId="8" borderId="0" xfId="0" applyNumberFormat="1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vertical="center"/>
    </xf>
    <xf numFmtId="165" fontId="14" fillId="3" borderId="16" xfId="0" applyNumberFormat="1" applyFont="1" applyFill="1" applyBorder="1" applyAlignment="1" applyProtection="1">
      <alignment horizontal="right" vertical="center"/>
    </xf>
    <xf numFmtId="165" fontId="14" fillId="8" borderId="0" xfId="0" applyNumberFormat="1" applyFont="1" applyFill="1" applyBorder="1" applyAlignment="1" applyProtection="1">
      <alignment horizontal="right" vertical="center"/>
    </xf>
    <xf numFmtId="165" fontId="14" fillId="3" borderId="17" xfId="0" applyNumberFormat="1" applyFont="1" applyFill="1" applyBorder="1" applyAlignment="1" applyProtection="1">
      <alignment horizontal="right" vertical="center"/>
    </xf>
    <xf numFmtId="3" fontId="7" fillId="3" borderId="18" xfId="0" applyNumberFormat="1" applyFont="1" applyFill="1" applyBorder="1" applyAlignment="1" applyProtection="1">
      <alignment horizontal="left" indent="1"/>
    </xf>
    <xf numFmtId="3" fontId="7" fillId="3" borderId="19" xfId="0" applyNumberFormat="1" applyFont="1" applyFill="1" applyBorder="1" applyAlignment="1" applyProtection="1">
      <alignment horizontal="left" indent="1"/>
    </xf>
    <xf numFmtId="3" fontId="7" fillId="3" borderId="19" xfId="0" applyNumberFormat="1" applyFont="1" applyFill="1" applyBorder="1" applyProtection="1"/>
    <xf numFmtId="4" fontId="5" fillId="3" borderId="0" xfId="0" applyNumberFormat="1" applyFont="1" applyFill="1" applyBorder="1" applyAlignment="1" applyProtection="1">
      <alignment horizontal="right"/>
    </xf>
    <xf numFmtId="165" fontId="5" fillId="8" borderId="0" xfId="0" applyNumberFormat="1" applyFont="1" applyFill="1" applyBorder="1" applyAlignment="1" applyProtection="1">
      <alignment vertical="center"/>
    </xf>
    <xf numFmtId="4" fontId="10" fillId="3" borderId="20" xfId="0" applyNumberFormat="1" applyFont="1" applyFill="1" applyBorder="1" applyAlignment="1" applyProtection="1">
      <alignment horizontal="left" indent="1"/>
    </xf>
    <xf numFmtId="3" fontId="10" fillId="3" borderId="21" xfId="0" applyNumberFormat="1" applyFont="1" applyFill="1" applyBorder="1" applyAlignment="1" applyProtection="1">
      <alignment horizontal="right" indent="1"/>
    </xf>
    <xf numFmtId="3" fontId="7" fillId="3" borderId="21" xfId="0" applyNumberFormat="1" applyFont="1" applyFill="1" applyBorder="1" applyProtection="1"/>
    <xf numFmtId="0" fontId="0" fillId="0" borderId="21" xfId="0" applyBorder="1" applyProtection="1"/>
    <xf numFmtId="4" fontId="5" fillId="3" borderId="21" xfId="0" applyNumberFormat="1" applyFont="1" applyFill="1" applyBorder="1" applyProtection="1"/>
    <xf numFmtId="165" fontId="14" fillId="8" borderId="0" xfId="0" applyNumberFormat="1" applyFont="1" applyFill="1" applyBorder="1" applyAlignment="1" applyProtection="1">
      <alignment vertical="center"/>
    </xf>
    <xf numFmtId="165" fontId="0" fillId="3" borderId="0" xfId="0" applyNumberFormat="1" applyFill="1" applyAlignment="1" applyProtection="1">
      <alignment vertical="center"/>
    </xf>
    <xf numFmtId="3" fontId="7" fillId="3" borderId="0" xfId="0" applyNumberFormat="1" applyFont="1" applyFill="1" applyBorder="1" applyProtection="1"/>
    <xf numFmtId="4" fontId="7" fillId="3" borderId="0" xfId="0" applyNumberFormat="1" applyFont="1" applyFill="1" applyBorder="1" applyAlignment="1" applyProtection="1">
      <alignment horizontal="right" indent="2"/>
    </xf>
    <xf numFmtId="4" fontId="7" fillId="3" borderId="0" xfId="0" applyNumberFormat="1" applyFont="1" applyFill="1" applyBorder="1" applyProtection="1"/>
    <xf numFmtId="4" fontId="7" fillId="8" borderId="0" xfId="0" applyNumberFormat="1" applyFont="1" applyFill="1" applyBorder="1" applyProtection="1"/>
    <xf numFmtId="0" fontId="6" fillId="8" borderId="0" xfId="0" applyFont="1" applyFill="1" applyBorder="1" applyAlignment="1" applyProtection="1">
      <alignment horizontal="center" vertical="center"/>
    </xf>
    <xf numFmtId="0" fontId="6" fillId="8" borderId="2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8" borderId="0" xfId="0" applyFont="1" applyFill="1" applyBorder="1" applyAlignment="1" applyProtection="1">
      <alignment horizontal="left"/>
    </xf>
    <xf numFmtId="0" fontId="5" fillId="0" borderId="23" xfId="0" applyFont="1" applyBorder="1" applyProtection="1"/>
    <xf numFmtId="0" fontId="5" fillId="0" borderId="6" xfId="0" applyFont="1" applyBorder="1" applyProtection="1"/>
    <xf numFmtId="0" fontId="5" fillId="8" borderId="0" xfId="0" applyFont="1" applyFill="1" applyBorder="1" applyProtection="1"/>
    <xf numFmtId="0" fontId="0" fillId="0" borderId="0" xfId="0" applyAlignment="1">
      <alignment horizontal="left" vertical="center"/>
    </xf>
    <xf numFmtId="43" fontId="14" fillId="0" borderId="22" xfId="2" applyNumberFormat="1" applyFont="1" applyFill="1" applyBorder="1" applyAlignment="1" applyProtection="1">
      <alignment vertical="center" shrinkToFit="1"/>
    </xf>
    <xf numFmtId="49" fontId="14" fillId="10" borderId="22" xfId="2" applyNumberFormat="1" applyFont="1" applyFill="1" applyBorder="1" applyAlignment="1" applyProtection="1">
      <alignment horizontal="left" vertical="center" shrinkToFit="1"/>
      <protection locked="0"/>
    </xf>
    <xf numFmtId="43" fontId="14" fillId="0" borderId="22" xfId="2" applyNumberFormat="1" applyFont="1" applyFill="1" applyBorder="1" applyAlignment="1" applyProtection="1">
      <alignment horizontal="left" vertical="center" shrinkToFit="1"/>
    </xf>
    <xf numFmtId="7" fontId="14" fillId="10" borderId="24" xfId="2" applyNumberFormat="1" applyFont="1" applyFill="1" applyBorder="1" applyAlignment="1" applyProtection="1">
      <alignment horizontal="right" vertical="center" shrinkToFit="1"/>
      <protection locked="0"/>
    </xf>
    <xf numFmtId="7" fontId="14" fillId="8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left" vertical="center"/>
    </xf>
    <xf numFmtId="43" fontId="14" fillId="0" borderId="0" xfId="2" applyNumberFormat="1" applyFont="1" applyFill="1" applyBorder="1" applyAlignment="1" applyProtection="1">
      <alignment vertical="center" shrinkToFit="1"/>
    </xf>
    <xf numFmtId="49" fontId="14" fillId="10" borderId="25" xfId="2" applyNumberFormat="1" applyFont="1" applyFill="1" applyBorder="1" applyAlignment="1" applyProtection="1">
      <alignment horizontal="left" vertical="center" shrinkToFit="1"/>
      <protection locked="0"/>
    </xf>
    <xf numFmtId="43" fontId="14" fillId="0" borderId="0" xfId="2" applyNumberFormat="1" applyFont="1" applyFill="1" applyBorder="1" applyAlignment="1" applyProtection="1">
      <alignment horizontal="left" vertical="center" shrinkToFit="1"/>
    </xf>
    <xf numFmtId="7" fontId="14" fillId="10" borderId="26" xfId="2" applyNumberFormat="1" applyFont="1" applyFill="1" applyBorder="1" applyAlignment="1" applyProtection="1">
      <alignment horizontal="right" vertical="center" shrinkToFit="1"/>
      <protection locked="0"/>
    </xf>
    <xf numFmtId="49" fontId="14" fillId="10" borderId="27" xfId="2" applyNumberFormat="1" applyFont="1" applyFill="1" applyBorder="1" applyAlignment="1" applyProtection="1">
      <alignment horizontal="left" vertical="center" shrinkToFit="1"/>
      <protection locked="0"/>
    </xf>
    <xf numFmtId="49" fontId="14" fillId="10" borderId="28" xfId="2" applyNumberFormat="1" applyFont="1" applyFill="1" applyBorder="1" applyAlignment="1" applyProtection="1">
      <alignment horizontal="left" vertical="center" shrinkToFit="1"/>
      <protection locked="0"/>
    </xf>
    <xf numFmtId="49" fontId="14" fillId="10" borderId="0" xfId="2" applyNumberFormat="1" applyFont="1" applyFill="1" applyBorder="1" applyAlignment="1" applyProtection="1">
      <alignment horizontal="left" vertical="center" shrinkToFit="1"/>
      <protection locked="0"/>
    </xf>
    <xf numFmtId="7" fontId="14" fillId="10" borderId="29" xfId="2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/>
    </xf>
    <xf numFmtId="7" fontId="13" fillId="8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left" vertical="center"/>
    </xf>
    <xf numFmtId="43" fontId="13" fillId="8" borderId="22" xfId="2" applyNumberFormat="1" applyFont="1" applyFill="1" applyBorder="1" applyAlignment="1" applyProtection="1">
      <alignment horizontal="right" vertical="center" shrinkToFit="1"/>
      <protection locked="0"/>
    </xf>
    <xf numFmtId="43" fontId="14" fillId="8" borderId="22" xfId="2" applyNumberFormat="1" applyFont="1" applyFill="1" applyBorder="1" applyAlignment="1" applyProtection="1">
      <alignment horizontal="right" vertical="center" shrinkToFit="1"/>
      <protection locked="0"/>
    </xf>
    <xf numFmtId="43" fontId="14" fillId="8" borderId="0" xfId="2" applyNumberFormat="1" applyFont="1" applyFill="1" applyBorder="1" applyAlignment="1" applyProtection="1">
      <alignment horizontal="right" vertical="center" shrinkToFit="1"/>
      <protection locked="0"/>
    </xf>
    <xf numFmtId="0" fontId="8" fillId="8" borderId="8" xfId="0" applyFont="1" applyFill="1" applyBorder="1" applyAlignment="1" applyProtection="1">
      <alignment horizontal="left"/>
    </xf>
    <xf numFmtId="0" fontId="15" fillId="11" borderId="1" xfId="0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left" indent="3"/>
    </xf>
    <xf numFmtId="166" fontId="13" fillId="0" borderId="2" xfId="0" applyNumberFormat="1" applyFont="1" applyFill="1" applyBorder="1" applyAlignment="1">
      <alignment horizontal="right"/>
    </xf>
    <xf numFmtId="0" fontId="13" fillId="8" borderId="0" xfId="0" applyFont="1" applyFill="1" applyBorder="1" applyAlignment="1">
      <alignment horizontal="right"/>
    </xf>
    <xf numFmtId="166" fontId="13" fillId="8" borderId="0" xfId="0" applyNumberFormat="1" applyFont="1" applyFill="1" applyBorder="1" applyAlignment="1">
      <alignment horizontal="right"/>
    </xf>
    <xf numFmtId="0" fontId="0" fillId="8" borderId="0" xfId="0" applyFill="1"/>
    <xf numFmtId="0" fontId="2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1" fontId="38" fillId="0" borderId="0" xfId="0" applyNumberFormat="1" applyFont="1" applyFill="1" applyAlignment="1">
      <alignment horizontal="left"/>
    </xf>
    <xf numFmtId="166" fontId="30" fillId="0" borderId="0" xfId="0" applyNumberFormat="1" applyFont="1" applyAlignment="1"/>
    <xf numFmtId="166" fontId="5" fillId="0" borderId="0" xfId="0" applyNumberFormat="1" applyFont="1" applyAlignment="1">
      <alignment horizontal="right"/>
    </xf>
    <xf numFmtId="0" fontId="30" fillId="0" borderId="0" xfId="0" applyFont="1" applyAlignment="1"/>
    <xf numFmtId="0" fontId="20" fillId="0" borderId="0" xfId="0" applyFont="1"/>
    <xf numFmtId="166" fontId="13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14" fontId="32" fillId="0" borderId="23" xfId="0" applyNumberFormat="1" applyFont="1" applyBorder="1" applyAlignment="1">
      <alignment horizontal="left"/>
    </xf>
    <xf numFmtId="1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14" fillId="0" borderId="1" xfId="0" applyNumberFormat="1" applyFont="1" applyFill="1" applyBorder="1" applyAlignment="1" applyProtection="1">
      <alignment vertical="center" wrapText="1"/>
    </xf>
    <xf numFmtId="43" fontId="11" fillId="0" borderId="1" xfId="1" applyFont="1" applyBorder="1" applyAlignment="1" applyProtection="1"/>
    <xf numFmtId="0" fontId="15" fillId="11" borderId="1" xfId="0" applyFont="1" applyFill="1" applyBorder="1" applyAlignment="1" applyProtection="1">
      <alignment horizontal="center"/>
    </xf>
    <xf numFmtId="0" fontId="13" fillId="12" borderId="1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right" vertical="center"/>
    </xf>
    <xf numFmtId="1" fontId="13" fillId="10" borderId="1" xfId="2" applyNumberFormat="1" applyFont="1" applyFill="1" applyBorder="1" applyAlignment="1" applyProtection="1">
      <alignment horizontal="center" vertical="center"/>
      <protection locked="0"/>
    </xf>
    <xf numFmtId="0" fontId="6" fillId="13" borderId="2" xfId="0" applyFont="1" applyFill="1" applyBorder="1" applyAlignment="1" applyProtection="1">
      <alignment vertical="center"/>
    </xf>
    <xf numFmtId="0" fontId="8" fillId="7" borderId="30" xfId="0" applyFont="1" applyFill="1" applyBorder="1" applyAlignment="1" applyProtection="1"/>
    <xf numFmtId="0" fontId="0" fillId="0" borderId="2" xfId="0" applyBorder="1" applyAlignment="1" applyProtection="1"/>
    <xf numFmtId="0" fontId="29" fillId="0" borderId="0" xfId="0" applyFont="1" applyAlignment="1">
      <alignment vertical="center" wrapText="1"/>
    </xf>
    <xf numFmtId="0" fontId="8" fillId="7" borderId="31" xfId="0" applyFont="1" applyFill="1" applyBorder="1" applyAlignment="1" applyProtection="1">
      <alignment vertical="center"/>
      <protection hidden="1"/>
    </xf>
    <xf numFmtId="0" fontId="8" fillId="7" borderId="32" xfId="0" applyFont="1" applyFill="1" applyBorder="1" applyAlignment="1" applyProtection="1">
      <alignment vertical="center"/>
      <protection hidden="1"/>
    </xf>
    <xf numFmtId="0" fontId="8" fillId="7" borderId="33" xfId="0" applyFont="1" applyFill="1" applyBorder="1" applyAlignment="1" applyProtection="1">
      <alignment vertical="center"/>
      <protection hidden="1"/>
    </xf>
    <xf numFmtId="0" fontId="8" fillId="7" borderId="31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</xf>
    <xf numFmtId="0" fontId="8" fillId="7" borderId="33" xfId="0" applyFont="1" applyFill="1" applyBorder="1" applyAlignment="1" applyProtection="1">
      <alignment vertical="center"/>
    </xf>
    <xf numFmtId="0" fontId="2" fillId="10" borderId="23" xfId="0" applyFont="1" applyFill="1" applyBorder="1" applyAlignment="1" applyProtection="1">
      <protection locked="0"/>
    </xf>
    <xf numFmtId="0" fontId="0" fillId="2" borderId="0" xfId="0" applyFill="1" applyAlignment="1" applyProtection="1"/>
    <xf numFmtId="4" fontId="5" fillId="3" borderId="34" xfId="0" applyNumberFormat="1" applyFont="1" applyFill="1" applyBorder="1" applyAlignment="1" applyProtection="1"/>
    <xf numFmtId="4" fontId="5" fillId="3" borderId="35" xfId="0" applyNumberFormat="1" applyFont="1" applyFill="1" applyBorder="1" applyAlignment="1" applyProtection="1"/>
    <xf numFmtId="39" fontId="7" fillId="10" borderId="1" xfId="2" applyNumberFormat="1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/>
    </xf>
    <xf numFmtId="164" fontId="5" fillId="2" borderId="0" xfId="0" applyNumberFormat="1" applyFont="1" applyFill="1" applyAlignment="1" applyProtection="1">
      <alignment horizontal="right"/>
    </xf>
    <xf numFmtId="0" fontId="10" fillId="3" borderId="0" xfId="0" applyFont="1" applyFill="1" applyAlignment="1" applyProtection="1">
      <alignment vertical="center"/>
    </xf>
    <xf numFmtId="0" fontId="10" fillId="14" borderId="1" xfId="0" applyFont="1" applyFill="1" applyBorder="1" applyAlignment="1" applyProtection="1">
      <alignment horizontal="center" vertical="center" wrapText="1"/>
    </xf>
    <xf numFmtId="0" fontId="39" fillId="14" borderId="1" xfId="0" applyFont="1" applyFill="1" applyBorder="1" applyAlignment="1">
      <alignment horizontal="center"/>
    </xf>
    <xf numFmtId="0" fontId="39" fillId="14" borderId="36" xfId="0" applyFont="1" applyFill="1" applyBorder="1" applyAlignment="1">
      <alignment horizontal="center"/>
    </xf>
    <xf numFmtId="0" fontId="36" fillId="11" borderId="1" xfId="0" applyFont="1" applyFill="1" applyBorder="1" applyAlignment="1" applyProtection="1">
      <alignment horizontal="center"/>
    </xf>
    <xf numFmtId="166" fontId="14" fillId="14" borderId="1" xfId="0" applyNumberFormat="1" applyFont="1" applyFill="1" applyBorder="1" applyAlignment="1" applyProtection="1">
      <alignment horizontal="right"/>
      <protection locked="0"/>
    </xf>
    <xf numFmtId="166" fontId="14" fillId="14" borderId="1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left" indent="3"/>
    </xf>
    <xf numFmtId="0" fontId="0" fillId="14" borderId="0" xfId="0" applyFill="1"/>
    <xf numFmtId="0" fontId="13" fillId="14" borderId="0" xfId="0" applyFont="1" applyFill="1" applyBorder="1" applyAlignment="1">
      <alignment horizontal="left" indent="3"/>
    </xf>
    <xf numFmtId="4" fontId="40" fillId="3" borderId="15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center" wrapText="1"/>
    </xf>
    <xf numFmtId="2" fontId="14" fillId="0" borderId="8" xfId="0" applyNumberFormat="1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right" vertical="center"/>
    </xf>
    <xf numFmtId="0" fontId="20" fillId="3" borderId="9" xfId="0" applyFont="1" applyFill="1" applyBorder="1" applyAlignment="1" applyProtection="1">
      <alignment horizontal="center" vertical="center" wrapText="1"/>
    </xf>
    <xf numFmtId="9" fontId="5" fillId="10" borderId="9" xfId="0" applyNumberFormat="1" applyFont="1" applyFill="1" applyBorder="1" applyAlignment="1" applyProtection="1">
      <alignment vertical="center"/>
      <protection locked="0"/>
    </xf>
    <xf numFmtId="4" fontId="41" fillId="2" borderId="1" xfId="0" applyNumberFormat="1" applyFont="1" applyFill="1" applyBorder="1" applyAlignment="1" applyProtection="1">
      <alignment vertical="center" wrapText="1"/>
    </xf>
    <xf numFmtId="4" fontId="41" fillId="2" borderId="1" xfId="0" applyNumberFormat="1" applyFont="1" applyFill="1" applyBorder="1" applyAlignment="1" applyProtection="1">
      <alignment vertical="center"/>
    </xf>
    <xf numFmtId="167" fontId="11" fillId="0" borderId="1" xfId="1" applyNumberFormat="1" applyFont="1" applyBorder="1" applyAlignment="1" applyProtection="1"/>
    <xf numFmtId="10" fontId="5" fillId="10" borderId="9" xfId="0" applyNumberFormat="1" applyFont="1" applyFill="1" applyBorder="1" applyAlignment="1" applyProtection="1">
      <alignment vertical="center"/>
      <protection locked="0" hidden="1"/>
    </xf>
    <xf numFmtId="43" fontId="0" fillId="0" borderId="0" xfId="0" applyNumberFormat="1"/>
    <xf numFmtId="0" fontId="30" fillId="0" borderId="0" xfId="0" applyFont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2" fontId="14" fillId="0" borderId="8" xfId="0" applyNumberFormat="1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6" fontId="20" fillId="0" borderId="0" xfId="0" applyNumberFormat="1" applyFont="1" applyAlignment="1">
      <alignment horizontal="left"/>
    </xf>
    <xf numFmtId="10" fontId="23" fillId="2" borderId="8" xfId="0" applyNumberFormat="1" applyFont="1" applyFill="1" applyBorder="1" applyAlignment="1">
      <alignment horizontal="center" vertical="center" wrapText="1"/>
    </xf>
    <xf numFmtId="10" fontId="23" fillId="2" borderId="2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 applyProtection="1">
      <alignment horizontal="center" vertical="center"/>
    </xf>
    <xf numFmtId="0" fontId="6" fillId="13" borderId="9" xfId="0" applyFont="1" applyFill="1" applyBorder="1" applyAlignment="1" applyProtection="1">
      <alignment horizontal="center" vertical="center"/>
    </xf>
    <xf numFmtId="0" fontId="8" fillId="7" borderId="46" xfId="0" applyFont="1" applyFill="1" applyBorder="1" applyAlignment="1" applyProtection="1">
      <alignment horizontal="left"/>
    </xf>
    <xf numFmtId="0" fontId="8" fillId="7" borderId="22" xfId="0" applyFont="1" applyFill="1" applyBorder="1" applyAlignment="1" applyProtection="1">
      <alignment horizontal="left"/>
    </xf>
    <xf numFmtId="0" fontId="8" fillId="7" borderId="8" xfId="0" applyFont="1" applyFill="1" applyBorder="1" applyAlignment="1" applyProtection="1">
      <alignment horizontal="left"/>
    </xf>
    <xf numFmtId="0" fontId="8" fillId="7" borderId="9" xfId="0" applyFont="1" applyFill="1" applyBorder="1" applyAlignment="1" applyProtection="1">
      <alignment horizontal="left"/>
    </xf>
    <xf numFmtId="0" fontId="43" fillId="2" borderId="12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/>
    </xf>
    <xf numFmtId="43" fontId="14" fillId="10" borderId="45" xfId="2" applyNumberFormat="1" applyFont="1" applyFill="1" applyBorder="1" applyAlignment="1" applyProtection="1">
      <alignment horizontal="left" vertical="center" shrinkToFit="1"/>
      <protection locked="0"/>
    </xf>
    <xf numFmtId="43" fontId="14" fillId="10" borderId="27" xfId="2" applyNumberFormat="1" applyFont="1" applyFill="1" applyBorder="1" applyAlignment="1" applyProtection="1">
      <alignment horizontal="left" vertical="center" shrinkToFit="1"/>
      <protection locked="0"/>
    </xf>
    <xf numFmtId="43" fontId="14" fillId="10" borderId="47" xfId="2" applyNumberFormat="1" applyFont="1" applyFill="1" applyBorder="1" applyAlignment="1" applyProtection="1">
      <alignment horizontal="left" vertical="center" shrinkToFit="1"/>
      <protection locked="0"/>
    </xf>
    <xf numFmtId="43" fontId="14" fillId="10" borderId="48" xfId="2" applyNumberFormat="1" applyFont="1" applyFill="1" applyBorder="1" applyAlignment="1" applyProtection="1">
      <alignment horizontal="left" vertical="center" shrinkToFit="1"/>
      <protection locked="0"/>
    </xf>
    <xf numFmtId="43" fontId="13" fillId="0" borderId="8" xfId="2" applyNumberFormat="1" applyFont="1" applyFill="1" applyBorder="1" applyAlignment="1" applyProtection="1">
      <alignment horizontal="right" vertical="center" shrinkToFit="1"/>
      <protection locked="0"/>
    </xf>
    <xf numFmtId="43" fontId="13" fillId="0" borderId="9" xfId="2" applyNumberFormat="1" applyFont="1" applyFill="1" applyBorder="1" applyAlignment="1" applyProtection="1">
      <alignment horizontal="right" vertical="center" shrinkToFit="1"/>
      <protection locked="0"/>
    </xf>
    <xf numFmtId="43" fontId="13" fillId="0" borderId="2" xfId="2" applyNumberFormat="1" applyFont="1" applyFill="1" applyBorder="1" applyAlignment="1" applyProtection="1">
      <alignment horizontal="right" vertical="center" shrinkToFit="1"/>
      <protection locked="0"/>
    </xf>
    <xf numFmtId="7" fontId="42" fillId="0" borderId="8" xfId="2" applyNumberFormat="1" applyFont="1" applyFill="1" applyBorder="1" applyAlignment="1" applyProtection="1">
      <alignment horizontal="center" vertical="center" shrinkToFit="1"/>
      <protection locked="0"/>
    </xf>
    <xf numFmtId="7" fontId="42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65" fontId="13" fillId="0" borderId="23" xfId="0" applyNumberFormat="1" applyFont="1" applyBorder="1" applyAlignment="1">
      <alignment horizontal="left"/>
    </xf>
    <xf numFmtId="0" fontId="15" fillId="11" borderId="8" xfId="0" applyFont="1" applyFill="1" applyBorder="1" applyAlignment="1" applyProtection="1">
      <alignment horizontal="center"/>
    </xf>
    <xf numFmtId="0" fontId="15" fillId="11" borderId="2" xfId="0" applyFont="1" applyFill="1" applyBorder="1" applyAlignment="1" applyProtection="1">
      <alignment horizontal="center"/>
    </xf>
    <xf numFmtId="0" fontId="41" fillId="14" borderId="8" xfId="0" applyFont="1" applyFill="1" applyBorder="1" applyAlignment="1" applyProtection="1">
      <alignment horizontal="center"/>
      <protection locked="0"/>
    </xf>
    <xf numFmtId="0" fontId="41" fillId="14" borderId="2" xfId="0" applyFont="1" applyFill="1" applyBorder="1" applyAlignment="1" applyProtection="1">
      <alignment horizontal="center"/>
      <protection locked="0"/>
    </xf>
    <xf numFmtId="166" fontId="13" fillId="8" borderId="8" xfId="0" applyNumberFormat="1" applyFont="1" applyFill="1" applyBorder="1" applyAlignment="1" applyProtection="1">
      <alignment horizontal="center"/>
      <protection locked="0"/>
    </xf>
    <xf numFmtId="166" fontId="13" fillId="8" borderId="2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5" fillId="0" borderId="4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43" fontId="14" fillId="10" borderId="43" xfId="2" applyNumberFormat="1" applyFont="1" applyFill="1" applyBorder="1" applyAlignment="1" applyProtection="1">
      <alignment horizontal="left" vertical="center" shrinkToFit="1"/>
      <protection locked="0"/>
    </xf>
    <xf numFmtId="43" fontId="14" fillId="10" borderId="44" xfId="2" applyNumberFormat="1" applyFont="1" applyFill="1" applyBorder="1" applyAlignment="1" applyProtection="1">
      <alignment horizontal="left" vertical="center" shrinkToFit="1"/>
      <protection locked="0"/>
    </xf>
    <xf numFmtId="44" fontId="43" fillId="2" borderId="8" xfId="0" applyNumberFormat="1" applyFont="1" applyFill="1" applyBorder="1" applyAlignment="1">
      <alignment horizontal="center" vertical="center" wrapText="1"/>
    </xf>
    <xf numFmtId="44" fontId="43" fillId="2" borderId="2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 applyProtection="1">
      <alignment horizontal="center"/>
      <protection locked="0"/>
    </xf>
    <xf numFmtId="0" fontId="3" fillId="8" borderId="0" xfId="0" applyFont="1" applyFill="1" applyAlignment="1" applyProtection="1">
      <alignment horizontal="center"/>
    </xf>
    <xf numFmtId="0" fontId="6" fillId="13" borderId="8" xfId="0" applyFont="1" applyFill="1" applyBorder="1" applyAlignment="1" applyProtection="1">
      <alignment horizontal="center"/>
      <protection hidden="1"/>
    </xf>
    <xf numFmtId="0" fontId="6" fillId="13" borderId="9" xfId="0" applyFont="1" applyFill="1" applyBorder="1" applyAlignment="1" applyProtection="1">
      <alignment horizontal="center"/>
      <protection hidden="1"/>
    </xf>
    <xf numFmtId="0" fontId="6" fillId="13" borderId="2" xfId="0" applyFont="1" applyFill="1" applyBorder="1" applyAlignment="1" applyProtection="1">
      <alignment horizontal="center"/>
      <protection hidden="1"/>
    </xf>
    <xf numFmtId="165" fontId="42" fillId="3" borderId="15" xfId="0" applyNumberFormat="1" applyFont="1" applyFill="1" applyBorder="1" applyAlignment="1" applyProtection="1">
      <alignment horizontal="right" vertical="center"/>
    </xf>
    <xf numFmtId="165" fontId="42" fillId="3" borderId="16" xfId="0" applyNumberFormat="1" applyFont="1" applyFill="1" applyBorder="1" applyAlignment="1" applyProtection="1">
      <alignment horizontal="right" vertical="center"/>
    </xf>
    <xf numFmtId="4" fontId="4" fillId="3" borderId="37" xfId="0" applyNumberFormat="1" applyFont="1" applyFill="1" applyBorder="1" applyAlignment="1" applyProtection="1">
      <alignment horizontal="center"/>
    </xf>
    <xf numFmtId="4" fontId="4" fillId="3" borderId="38" xfId="0" applyNumberFormat="1" applyFont="1" applyFill="1" applyBorder="1" applyAlignment="1" applyProtection="1">
      <alignment horizontal="center"/>
    </xf>
    <xf numFmtId="4" fontId="4" fillId="3" borderId="39" xfId="0" applyNumberFormat="1" applyFont="1" applyFill="1" applyBorder="1" applyAlignment="1" applyProtection="1">
      <alignment horizontal="center"/>
    </xf>
    <xf numFmtId="4" fontId="27" fillId="3" borderId="40" xfId="0" applyNumberFormat="1" applyFont="1" applyFill="1" applyBorder="1" applyAlignment="1" applyProtection="1">
      <alignment horizontal="right"/>
    </xf>
    <xf numFmtId="4" fontId="27" fillId="3" borderId="15" xfId="0" applyNumberFormat="1" applyFont="1" applyFill="1" applyBorder="1" applyAlignment="1" applyProtection="1">
      <alignment horizontal="right"/>
    </xf>
    <xf numFmtId="4" fontId="28" fillId="3" borderId="41" xfId="0" applyNumberFormat="1" applyFont="1" applyFill="1" applyBorder="1" applyAlignment="1" applyProtection="1">
      <alignment horizontal="right"/>
    </xf>
    <xf numFmtId="4" fontId="28" fillId="3" borderId="32" xfId="0" applyNumberFormat="1" applyFont="1" applyFill="1" applyBorder="1" applyAlignment="1" applyProtection="1">
      <alignment horizontal="right"/>
    </xf>
    <xf numFmtId="0" fontId="0" fillId="0" borderId="22" xfId="0" applyBorder="1" applyAlignment="1">
      <alignment horizontal="center"/>
    </xf>
    <xf numFmtId="0" fontId="14" fillId="0" borderId="0" xfId="0" applyFont="1" applyFill="1" applyBorder="1" applyAlignment="1" applyProtection="1">
      <alignment horizontal="right" vertical="center" wrapText="1"/>
    </xf>
    <xf numFmtId="0" fontId="13" fillId="3" borderId="0" xfId="0" applyFont="1" applyFill="1" applyAlignment="1" applyProtection="1">
      <alignment horizontal="center"/>
    </xf>
    <xf numFmtId="49" fontId="1" fillId="10" borderId="23" xfId="0" applyNumberFormat="1" applyFont="1" applyFill="1" applyBorder="1" applyAlignment="1" applyProtection="1">
      <alignment horizontal="left"/>
      <protection locked="0"/>
    </xf>
    <xf numFmtId="0" fontId="16" fillId="5" borderId="8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/>
    </xf>
    <xf numFmtId="4" fontId="14" fillId="2" borderId="8" xfId="0" applyNumberFormat="1" applyFont="1" applyFill="1" applyBorder="1" applyAlignment="1" applyProtection="1">
      <alignment horizontal="center" vertical="center" wrapText="1"/>
    </xf>
    <xf numFmtId="4" fontId="14" fillId="2" borderId="9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10" fontId="21" fillId="2" borderId="8" xfId="0" applyNumberFormat="1" applyFont="1" applyFill="1" applyBorder="1" applyAlignment="1" applyProtection="1">
      <alignment horizontal="center" vertical="center" wrapText="1"/>
    </xf>
    <xf numFmtId="10" fontId="21" fillId="2" borderId="9" xfId="0" applyNumberFormat="1" applyFont="1" applyFill="1" applyBorder="1" applyAlignment="1" applyProtection="1">
      <alignment horizontal="center" vertical="center" wrapText="1"/>
    </xf>
    <xf numFmtId="10" fontId="21" fillId="2" borderId="2" xfId="0" applyNumberFormat="1" applyFont="1" applyFill="1" applyBorder="1" applyAlignment="1" applyProtection="1">
      <alignment horizontal="center" vertical="center" wrapText="1"/>
    </xf>
    <xf numFmtId="44" fontId="0" fillId="2" borderId="8" xfId="0" applyNumberForma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</cellXfs>
  <cellStyles count="4">
    <cellStyle name="Migliaia" xfId="1" builtinId="3"/>
    <cellStyle name="Migliaia [0]" xfId="2" builtinId="6"/>
    <cellStyle name="Normale" xfId="0" builtinId="0"/>
    <cellStyle name="Percentuale" xfId="3" builtinId="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3"/>
  <sheetViews>
    <sheetView tabSelected="1" topLeftCell="A8" workbookViewId="0">
      <selection activeCell="G24" sqref="G24:H24"/>
    </sheetView>
  </sheetViews>
  <sheetFormatPr defaultColWidth="0" defaultRowHeight="0" customHeight="1" zeroHeight="1"/>
  <cols>
    <col min="1" max="1" width="1.75" customWidth="1"/>
    <col min="2" max="2" width="25.25" customWidth="1"/>
    <col min="3" max="3" width="13.5" customWidth="1"/>
    <col min="4" max="4" width="18.375" customWidth="1"/>
    <col min="5" max="5" width="6.375" customWidth="1"/>
    <col min="6" max="7" width="7.875" customWidth="1"/>
    <col min="8" max="8" width="4" customWidth="1"/>
    <col min="9" max="9" width="7.625" customWidth="1"/>
    <col min="10" max="13" width="10.625" style="169" customWidth="1"/>
    <col min="14" max="14" width="1.75" customWidth="1"/>
    <col min="15" max="15" width="10.25" style="3" hidden="1" customWidth="1"/>
    <col min="16" max="16" width="13.5" hidden="1" customWidth="1"/>
    <col min="17" max="18" width="8.75" hidden="1" customWidth="1"/>
    <col min="19" max="19" width="14.25" hidden="1" customWidth="1"/>
    <col min="20" max="20" width="8" hidden="1" customWidth="1"/>
    <col min="21" max="21" width="14.25" hidden="1" customWidth="1"/>
    <col min="22" max="23" width="8" hidden="1" customWidth="1"/>
  </cols>
  <sheetData>
    <row r="1" spans="1:15" ht="15.75" customHeight="1">
      <c r="A1" s="1"/>
      <c r="B1" s="282" t="s">
        <v>0</v>
      </c>
      <c r="C1" s="282"/>
      <c r="D1" s="282"/>
      <c r="E1" s="282"/>
      <c r="F1" s="282"/>
      <c r="G1" s="282"/>
      <c r="H1" s="282"/>
      <c r="I1" s="282"/>
      <c r="J1" s="2"/>
      <c r="K1" s="2"/>
      <c r="L1" s="2"/>
      <c r="M1" s="2"/>
      <c r="N1" s="3"/>
      <c r="O1"/>
    </row>
    <row r="2" spans="1:15" ht="17.25" customHeight="1">
      <c r="A2" s="4"/>
      <c r="B2" s="283" t="s">
        <v>1</v>
      </c>
      <c r="C2" s="283"/>
      <c r="D2" s="283"/>
      <c r="E2" s="283"/>
      <c r="F2" s="283"/>
      <c r="G2" s="283"/>
      <c r="H2" s="283"/>
      <c r="I2" s="283"/>
      <c r="J2" s="5"/>
      <c r="K2" s="5"/>
      <c r="L2" s="5"/>
      <c r="M2" s="5"/>
      <c r="N2" s="3"/>
    </row>
    <row r="3" spans="1:15" ht="3" customHeight="1">
      <c r="A3" s="6"/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3"/>
    </row>
    <row r="4" spans="1:15" ht="16.5" customHeight="1">
      <c r="A4" s="6"/>
      <c r="B4" s="208" t="s">
        <v>2</v>
      </c>
      <c r="C4" s="299"/>
      <c r="D4" s="299"/>
      <c r="E4" s="203"/>
      <c r="F4" s="203"/>
      <c r="G4" s="203"/>
      <c r="H4" s="203"/>
      <c r="I4" s="203"/>
      <c r="J4" s="9"/>
      <c r="K4" s="9"/>
      <c r="L4" s="9"/>
      <c r="M4" s="9"/>
      <c r="N4" s="3"/>
    </row>
    <row r="5" spans="1:15" ht="3" customHeight="1">
      <c r="A5" s="6"/>
      <c r="B5" s="209"/>
      <c r="C5" s="11"/>
      <c r="D5" s="12"/>
      <c r="E5" s="12"/>
      <c r="F5" s="12"/>
      <c r="G5" s="12"/>
      <c r="H5" s="12"/>
      <c r="I5" s="8"/>
      <c r="J5" s="9"/>
      <c r="K5" s="9"/>
      <c r="L5" s="9"/>
      <c r="M5" s="9"/>
      <c r="N5" s="3"/>
    </row>
    <row r="6" spans="1:15" ht="15.75" customHeight="1">
      <c r="A6" s="6"/>
      <c r="B6" s="208" t="s">
        <v>3</v>
      </c>
      <c r="C6" s="202"/>
      <c r="D6" s="202"/>
      <c r="E6" s="202"/>
      <c r="F6" s="202"/>
      <c r="G6" s="202"/>
      <c r="H6" s="202"/>
      <c r="I6" s="202"/>
      <c r="J6" s="13"/>
      <c r="K6" s="13"/>
      <c r="L6" s="13"/>
      <c r="M6" s="13"/>
      <c r="N6" s="3"/>
    </row>
    <row r="7" spans="1:15" s="16" customFormat="1" ht="3" customHeight="1">
      <c r="A7" s="14"/>
      <c r="B7" s="209"/>
      <c r="C7" s="11" t="s">
        <v>4</v>
      </c>
      <c r="D7" s="12"/>
      <c r="E7" s="12"/>
      <c r="F7" s="12"/>
      <c r="G7" s="12"/>
      <c r="H7" s="12"/>
      <c r="I7" s="8"/>
      <c r="J7" s="9"/>
      <c r="K7" s="9"/>
      <c r="L7" s="9"/>
      <c r="M7" s="9"/>
      <c r="N7" s="15"/>
      <c r="O7" s="15"/>
    </row>
    <row r="8" spans="1:15" ht="15.75" customHeight="1">
      <c r="A8" s="6"/>
      <c r="B8" s="208" t="s">
        <v>5</v>
      </c>
      <c r="C8" s="202"/>
      <c r="D8" s="202"/>
      <c r="E8" s="202"/>
      <c r="F8" s="202"/>
      <c r="G8" s="202"/>
      <c r="H8" s="202"/>
      <c r="I8" s="202"/>
      <c r="J8" s="13"/>
      <c r="K8" s="13"/>
      <c r="L8" s="13"/>
      <c r="M8" s="13"/>
      <c r="N8" s="3"/>
    </row>
    <row r="9" spans="1:15" s="16" customFormat="1" ht="3" customHeight="1">
      <c r="A9" s="14"/>
      <c r="B9" s="209"/>
      <c r="C9" s="11"/>
      <c r="D9" s="12"/>
      <c r="E9" s="12"/>
      <c r="F9" s="12"/>
      <c r="G9" s="12"/>
      <c r="H9" s="12"/>
      <c r="I9" s="8"/>
      <c r="J9" s="9"/>
      <c r="K9" s="9"/>
      <c r="L9" s="9"/>
      <c r="M9" s="9"/>
      <c r="N9" s="15"/>
      <c r="O9" s="15"/>
    </row>
    <row r="10" spans="1:15" ht="15.75" customHeight="1">
      <c r="A10" s="6"/>
      <c r="B10" s="208" t="s">
        <v>6</v>
      </c>
      <c r="C10" s="202"/>
      <c r="D10" s="202"/>
      <c r="E10" s="202"/>
      <c r="F10" s="202"/>
      <c r="G10" s="202"/>
      <c r="H10" s="202"/>
      <c r="I10" s="202"/>
      <c r="J10" s="13"/>
      <c r="K10" s="13"/>
      <c r="L10" s="13"/>
      <c r="M10" s="13"/>
      <c r="N10" s="3"/>
    </row>
    <row r="11" spans="1:15" s="16" customFormat="1" ht="3" customHeight="1">
      <c r="A11" s="14"/>
      <c r="B11" s="209"/>
      <c r="C11" s="11"/>
      <c r="D11" s="12"/>
      <c r="E11" s="12"/>
      <c r="F11" s="12"/>
      <c r="G11" s="12"/>
      <c r="H11" s="12"/>
      <c r="I11" s="8"/>
      <c r="J11" s="9"/>
      <c r="K11" s="9"/>
      <c r="L11" s="9"/>
      <c r="M11" s="9"/>
      <c r="N11" s="15"/>
      <c r="O11" s="15"/>
    </row>
    <row r="12" spans="1:15" ht="15.75" customHeight="1">
      <c r="A12" s="6"/>
      <c r="B12" s="208" t="s">
        <v>7</v>
      </c>
      <c r="C12" s="202"/>
      <c r="D12" s="202"/>
      <c r="E12" s="202"/>
      <c r="F12" s="202"/>
      <c r="G12" s="202"/>
      <c r="H12" s="202"/>
      <c r="I12" s="202"/>
      <c r="J12" s="13"/>
      <c r="K12" s="13"/>
      <c r="L12" s="13"/>
      <c r="M12" s="13"/>
      <c r="N12" s="3"/>
    </row>
    <row r="13" spans="1:15" s="16" customFormat="1" ht="3" customHeight="1">
      <c r="A13" s="17"/>
      <c r="B13" s="10"/>
      <c r="C13" s="10"/>
      <c r="D13" s="11"/>
      <c r="E13" s="12"/>
      <c r="F13" s="12"/>
      <c r="G13" s="12"/>
      <c r="H13" s="12"/>
      <c r="I13" s="12"/>
      <c r="J13" s="18"/>
      <c r="K13" s="18"/>
      <c r="L13" s="18"/>
      <c r="M13" s="18"/>
      <c r="N13" s="15"/>
      <c r="O13" s="15"/>
    </row>
    <row r="14" spans="1:15" ht="15.75">
      <c r="A14" s="19"/>
      <c r="B14" s="284" t="s">
        <v>68</v>
      </c>
      <c r="C14" s="285"/>
      <c r="D14" s="285"/>
      <c r="E14" s="285"/>
      <c r="F14" s="285"/>
      <c r="G14" s="285"/>
      <c r="H14" s="285"/>
      <c r="I14" s="286"/>
      <c r="J14" s="20"/>
      <c r="K14" s="20"/>
      <c r="L14" s="20"/>
      <c r="M14" s="20"/>
      <c r="N14" s="3"/>
    </row>
    <row r="15" spans="1:15" ht="3" customHeight="1">
      <c r="A15" s="19"/>
      <c r="B15" s="21"/>
      <c r="C15" s="21"/>
      <c r="D15" s="21"/>
      <c r="E15" s="21"/>
      <c r="F15" s="21"/>
      <c r="G15" s="22"/>
      <c r="H15" s="22"/>
      <c r="I15" s="21"/>
      <c r="J15" s="23"/>
      <c r="K15" s="23"/>
      <c r="L15" s="23"/>
      <c r="M15" s="23"/>
      <c r="N15" s="3"/>
    </row>
    <row r="16" spans="1:15" ht="15.75">
      <c r="A16" s="19"/>
      <c r="B16" s="196" t="s">
        <v>51</v>
      </c>
      <c r="C16" s="197"/>
      <c r="D16" s="197"/>
      <c r="E16" s="197"/>
      <c r="F16" s="197"/>
      <c r="G16" s="197"/>
      <c r="H16" s="197"/>
      <c r="I16" s="198"/>
      <c r="J16" s="24"/>
      <c r="K16" s="24"/>
      <c r="L16" s="24"/>
      <c r="M16" s="24"/>
      <c r="N16" s="3"/>
    </row>
    <row r="17" spans="1:20" ht="3" customHeight="1">
      <c r="A17" s="19"/>
      <c r="B17" s="21"/>
      <c r="C17" s="21"/>
      <c r="D17" s="21"/>
      <c r="E17" s="21"/>
      <c r="F17" s="21"/>
      <c r="G17" s="22"/>
      <c r="H17" s="22"/>
      <c r="I17" s="21"/>
      <c r="J17" s="23"/>
      <c r="K17" s="23"/>
      <c r="L17" s="23"/>
      <c r="M17" s="23"/>
      <c r="N17" s="3"/>
    </row>
    <row r="18" spans="1:20" ht="15.75">
      <c r="A18" s="19"/>
      <c r="B18" s="25" t="s">
        <v>8</v>
      </c>
      <c r="C18" s="206">
        <v>27500</v>
      </c>
      <c r="D18" s="237" t="s">
        <v>55</v>
      </c>
      <c r="E18" s="237"/>
      <c r="F18" s="188">
        <v>1</v>
      </c>
      <c r="G18" s="235" t="s">
        <v>71</v>
      </c>
      <c r="H18" s="236"/>
      <c r="I18" s="191">
        <v>1</v>
      </c>
      <c r="J18" s="27"/>
      <c r="K18" s="27"/>
      <c r="L18" s="27"/>
      <c r="M18" s="27"/>
      <c r="N18" s="3"/>
    </row>
    <row r="19" spans="1:20" ht="9" customHeight="1">
      <c r="A19" s="26"/>
      <c r="B19" s="28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3"/>
      <c r="P19" s="30"/>
      <c r="Q19" s="30"/>
      <c r="R19" s="30"/>
      <c r="S19" s="30"/>
      <c r="T19" s="30"/>
    </row>
    <row r="20" spans="1:20" ht="15.75">
      <c r="A20" s="26"/>
      <c r="B20" s="298" t="s">
        <v>63</v>
      </c>
      <c r="C20" s="298"/>
      <c r="D20" s="298"/>
      <c r="E20" s="189" t="s">
        <v>62</v>
      </c>
      <c r="F20" s="31" t="s">
        <v>58</v>
      </c>
      <c r="G20" s="239" t="s">
        <v>59</v>
      </c>
      <c r="H20" s="240"/>
      <c r="I20" s="32" t="s">
        <v>9</v>
      </c>
      <c r="J20" s="33"/>
      <c r="K20" s="33"/>
      <c r="L20" s="33"/>
      <c r="M20" s="33"/>
      <c r="N20" s="3"/>
      <c r="R20" s="30"/>
      <c r="S20" s="30"/>
      <c r="T20" s="30"/>
    </row>
    <row r="21" spans="1:20" ht="15.95" customHeight="1">
      <c r="A21" s="26"/>
      <c r="B21" s="297" t="s">
        <v>54</v>
      </c>
      <c r="C21" s="297"/>
      <c r="D21" s="297"/>
      <c r="E21" s="211" t="s">
        <v>61</v>
      </c>
      <c r="F21" s="185">
        <f>IF(C18&lt;=100000,1000,IF(C18&lt;=500000,1500,IF(C18&gt;500000,2000)))</f>
        <v>1000</v>
      </c>
      <c r="G21" s="241">
        <f>IF(I18&lt;=1,0,IF(I18&lt;=4,F21/100*20,IF(I18&gt;=5,F21/100*25)))</f>
        <v>0</v>
      </c>
      <c r="H21" s="242"/>
      <c r="I21" s="185">
        <f>IF(E21="si",F21+G21,0)</f>
        <v>1000</v>
      </c>
      <c r="J21" s="34"/>
      <c r="K21" s="34"/>
      <c r="L21" s="34"/>
      <c r="M21" s="34"/>
      <c r="N21" s="3"/>
      <c r="R21" s="30"/>
      <c r="S21" s="30"/>
      <c r="T21" s="30"/>
    </row>
    <row r="22" spans="1:20" ht="15.95" customHeight="1">
      <c r="A22" s="26"/>
      <c r="B22" s="297" t="s">
        <v>57</v>
      </c>
      <c r="C22" s="297"/>
      <c r="D22" s="297"/>
      <c r="E22" s="212" t="s">
        <v>61</v>
      </c>
      <c r="F22" s="185">
        <f>IF(C18&lt;=100000,1000,IF(C18&lt;=500000,1500,IF(C18&gt;500000,2000)))</f>
        <v>1000</v>
      </c>
      <c r="G22" s="241">
        <f>IF(I18&lt;=1,0,IF(I18&lt;=4,F21/100*20,IF(I18&gt;=5,F21/100*25)))</f>
        <v>0</v>
      </c>
      <c r="H22" s="242"/>
      <c r="I22" s="185">
        <f>IF(E22="si",F22+G22,0)</f>
        <v>1000</v>
      </c>
      <c r="J22" s="35"/>
      <c r="K22" s="35"/>
      <c r="L22" s="35"/>
      <c r="M22" s="35"/>
      <c r="N22" s="3"/>
      <c r="R22" s="30"/>
      <c r="S22" s="30"/>
      <c r="T22" s="30"/>
    </row>
    <row r="23" spans="1:20" ht="15.95" customHeight="1">
      <c r="A23" s="26"/>
      <c r="B23" s="297" t="s">
        <v>53</v>
      </c>
      <c r="C23" s="297"/>
      <c r="D23" s="297"/>
      <c r="E23" s="212" t="s">
        <v>61</v>
      </c>
      <c r="F23" s="185">
        <f>IF(C18&lt;=100000,1000,IF(C18&lt;=500000,1500,IF(C18&gt;500000,2000)))</f>
        <v>1000</v>
      </c>
      <c r="G23" s="241">
        <f>F23*F18-F23</f>
        <v>0</v>
      </c>
      <c r="H23" s="242"/>
      <c r="I23" s="185">
        <f>IF(E23="si",((F23+G23)/2),0)</f>
        <v>500</v>
      </c>
      <c r="J23" s="35"/>
      <c r="K23" s="35"/>
      <c r="L23" s="35"/>
      <c r="M23" s="35"/>
      <c r="N23" s="3"/>
      <c r="R23" s="30"/>
      <c r="S23" s="30"/>
      <c r="T23" s="30"/>
    </row>
    <row r="24" spans="1:20" ht="15.95" customHeight="1">
      <c r="A24" s="26"/>
      <c r="B24" s="297" t="s">
        <v>52</v>
      </c>
      <c r="C24" s="297"/>
      <c r="D24" s="297"/>
      <c r="E24" s="213" t="s">
        <v>61</v>
      </c>
      <c r="F24" s="185">
        <f>IF(C18&lt;=100000,1000,IF(C18&lt;=500000,1500,IF(C18&gt;500000,2000)))</f>
        <v>1000</v>
      </c>
      <c r="G24" s="241"/>
      <c r="H24" s="242"/>
      <c r="I24" s="185">
        <f>IF(E24="si",F24+G24,0)</f>
        <v>1000</v>
      </c>
      <c r="J24" s="36"/>
      <c r="K24" s="36"/>
      <c r="L24" s="36"/>
      <c r="M24" s="36"/>
      <c r="N24" s="3"/>
      <c r="R24" s="30"/>
      <c r="S24" s="30"/>
      <c r="T24" s="30"/>
    </row>
    <row r="25" spans="1:20" ht="15.95" customHeight="1">
      <c r="A25" s="26"/>
      <c r="B25" s="221"/>
      <c r="C25" s="238" t="s">
        <v>10</v>
      </c>
      <c r="D25" s="238"/>
      <c r="E25" s="238"/>
      <c r="F25" s="190" t="s">
        <v>60</v>
      </c>
      <c r="G25" s="222"/>
      <c r="H25" s="223"/>
      <c r="I25" s="185">
        <f>ROUND(SUM(I21:I24)*0.1,2)</f>
        <v>350</v>
      </c>
      <c r="J25" s="36"/>
      <c r="K25" s="36"/>
      <c r="L25" s="36"/>
      <c r="M25" s="36"/>
      <c r="N25" s="3"/>
      <c r="R25" s="30"/>
      <c r="S25" s="30"/>
      <c r="T25" s="30"/>
    </row>
    <row r="26" spans="1:20" ht="15.95" customHeight="1">
      <c r="A26" s="26"/>
      <c r="B26" s="210"/>
      <c r="C26" s="238" t="s">
        <v>69</v>
      </c>
      <c r="D26" s="238"/>
      <c r="E26" s="238"/>
      <c r="F26" s="232">
        <v>0</v>
      </c>
      <c r="G26" s="244" t="s">
        <v>70</v>
      </c>
      <c r="H26" s="245"/>
      <c r="I26" s="231">
        <f>ROUND(F26*$G$147,2)</f>
        <v>0</v>
      </c>
      <c r="J26" s="35"/>
      <c r="K26" s="35"/>
      <c r="L26" s="35"/>
      <c r="M26" s="35"/>
      <c r="N26" s="37"/>
      <c r="O26" s="38"/>
      <c r="R26" s="30"/>
      <c r="S26" s="30"/>
      <c r="T26" s="30"/>
    </row>
    <row r="27" spans="1:20" ht="15.95" customHeight="1">
      <c r="A27" s="26"/>
      <c r="B27" s="210"/>
      <c r="C27" s="224"/>
      <c r="D27" s="225"/>
      <c r="E27" s="225"/>
      <c r="F27" s="226"/>
      <c r="G27" s="227" t="s">
        <v>42</v>
      </c>
      <c r="H27" s="207"/>
      <c r="I27" s="186">
        <f>IF(I21+I22+I23+I24+I25+I26&lt;=(C18/10*4),I21+I22+I23+I24+I25+I26,IF(I21+I22+I23+I24+I25+I26&gt;(C18/10*4),(C18/10*4)))</f>
        <v>3850</v>
      </c>
      <c r="J27" s="35"/>
      <c r="K27" s="35"/>
      <c r="L27" s="35"/>
      <c r="M27" s="35"/>
      <c r="N27" s="37"/>
      <c r="O27" s="38"/>
      <c r="R27" s="30"/>
      <c r="S27" s="30"/>
      <c r="T27" s="30"/>
    </row>
    <row r="28" spans="1:20" ht="3" customHeight="1">
      <c r="A28" s="17"/>
      <c r="B28" s="39"/>
      <c r="C28" s="39"/>
      <c r="D28" s="39"/>
      <c r="E28" s="39"/>
      <c r="F28" s="39"/>
      <c r="G28" s="40"/>
      <c r="H28" s="40"/>
      <c r="I28" s="39"/>
      <c r="J28" s="23"/>
      <c r="K28" s="23"/>
      <c r="L28" s="23"/>
      <c r="M28" s="23"/>
      <c r="N28" s="19"/>
      <c r="O28" s="19"/>
    </row>
    <row r="29" spans="1:20" ht="15.75">
      <c r="A29" s="17"/>
      <c r="B29" s="199" t="s">
        <v>56</v>
      </c>
      <c r="C29" s="200"/>
      <c r="D29" s="200"/>
      <c r="E29" s="200"/>
      <c r="F29" s="200"/>
      <c r="G29" s="200"/>
      <c r="H29" s="200"/>
      <c r="I29" s="201"/>
      <c r="J29" s="24"/>
      <c r="K29" s="24"/>
      <c r="L29" s="24"/>
      <c r="M29" s="24"/>
      <c r="N29" s="3"/>
    </row>
    <row r="30" spans="1:20" ht="3" customHeight="1">
      <c r="A30" s="17"/>
      <c r="B30" s="39"/>
      <c r="C30" s="39"/>
      <c r="D30" s="39"/>
      <c r="E30" s="39"/>
      <c r="F30" s="39"/>
      <c r="G30" s="40"/>
      <c r="H30" s="40"/>
      <c r="I30" s="39"/>
      <c r="J30" s="23"/>
      <c r="K30" s="23"/>
      <c r="L30" s="23"/>
      <c r="M30" s="23"/>
      <c r="N30" s="3"/>
    </row>
    <row r="31" spans="1:20" ht="3" customHeight="1">
      <c r="A31" s="17"/>
      <c r="B31" s="39"/>
      <c r="C31" s="39"/>
      <c r="D31" s="39"/>
      <c r="E31" s="39"/>
      <c r="F31" s="39"/>
      <c r="G31" s="40"/>
      <c r="H31" s="40"/>
      <c r="I31" s="39"/>
      <c r="J31" s="23"/>
      <c r="K31" s="23"/>
      <c r="L31" s="23"/>
      <c r="M31" s="23"/>
      <c r="N31" s="3"/>
    </row>
    <row r="32" spans="1:20" ht="15.75">
      <c r="A32" s="17"/>
      <c r="B32" s="300" t="s">
        <v>11</v>
      </c>
      <c r="C32" s="301"/>
      <c r="D32" s="301"/>
      <c r="E32" s="301"/>
      <c r="F32" s="301"/>
      <c r="G32" s="302"/>
      <c r="H32" s="41"/>
      <c r="I32" s="37"/>
      <c r="J32" s="2"/>
      <c r="K32" s="2"/>
      <c r="L32" s="2"/>
      <c r="M32" s="2"/>
      <c r="N32" s="3"/>
    </row>
    <row r="33" spans="1:15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42"/>
      <c r="K33" s="42"/>
      <c r="L33" s="42"/>
      <c r="M33" s="42"/>
      <c r="N33" s="3"/>
    </row>
    <row r="34" spans="1:15" ht="12" customHeight="1">
      <c r="A34" s="43"/>
      <c r="B34" s="25"/>
      <c r="C34" s="44"/>
      <c r="D34" s="45"/>
      <c r="E34" s="46" t="s">
        <v>12</v>
      </c>
      <c r="F34" s="46" t="s">
        <v>13</v>
      </c>
      <c r="G34" s="47" t="s">
        <v>14</v>
      </c>
      <c r="H34" s="48"/>
      <c r="I34" s="49"/>
      <c r="J34" s="50"/>
      <c r="K34" s="50"/>
      <c r="L34" s="50"/>
      <c r="M34" s="50"/>
      <c r="N34" s="3"/>
      <c r="O34" s="19"/>
    </row>
    <row r="35" spans="1:15" ht="12" customHeight="1">
      <c r="A35" s="51"/>
      <c r="B35" s="15"/>
      <c r="C35" s="52"/>
      <c r="D35" s="52"/>
      <c r="E35" s="53">
        <f>+IF($C$18&gt;25000,25000,$C$18)</f>
        <v>25000</v>
      </c>
      <c r="F35" s="54">
        <v>0.03</v>
      </c>
      <c r="G35" s="55">
        <f>ROUND(IF(C18=0,0,IF(E35*F35&lt;250,250,E35*F35)),2)</f>
        <v>750</v>
      </c>
      <c r="H35" s="56"/>
      <c r="I35" s="57"/>
      <c r="J35" s="58"/>
      <c r="K35" s="58"/>
      <c r="L35" s="58"/>
      <c r="M35" s="58"/>
      <c r="N35" s="3"/>
      <c r="O35" s="19"/>
    </row>
    <row r="36" spans="1:15" ht="12" customHeight="1">
      <c r="A36" s="59"/>
      <c r="B36" s="15"/>
      <c r="C36" s="52"/>
      <c r="D36" s="52"/>
      <c r="E36" s="60">
        <f>+IF($C$18-E35&gt;(75000),(75000),$C$18-E35)</f>
        <v>2500</v>
      </c>
      <c r="F36" s="61">
        <v>0.01</v>
      </c>
      <c r="G36" s="62">
        <f>+E36*F36</f>
        <v>25</v>
      </c>
      <c r="H36" s="56"/>
      <c r="I36" s="57"/>
      <c r="J36" s="58"/>
      <c r="K36" s="58"/>
      <c r="L36" s="58"/>
      <c r="M36" s="58"/>
      <c r="N36" s="3"/>
      <c r="O36" s="19"/>
    </row>
    <row r="37" spans="1:15" ht="12" customHeight="1">
      <c r="A37" s="59"/>
      <c r="B37" s="15"/>
      <c r="C37" s="52"/>
      <c r="D37" s="52"/>
      <c r="E37" s="60">
        <f>+IF($C$18-E36-E35&gt;(100000),(100000),$C$18-E36-E35)</f>
        <v>0</v>
      </c>
      <c r="F37" s="61">
        <v>8.0000000000000002E-3</v>
      </c>
      <c r="G37" s="62">
        <f>+E37*F37</f>
        <v>0</v>
      </c>
      <c r="H37" s="56"/>
      <c r="I37" s="57"/>
      <c r="J37" s="58"/>
      <c r="K37" s="58"/>
      <c r="L37" s="58"/>
      <c r="M37" s="58"/>
      <c r="N37" s="63"/>
      <c r="O37" s="19"/>
    </row>
    <row r="38" spans="1:15" ht="12" customHeight="1">
      <c r="A38" s="59"/>
      <c r="B38" s="15"/>
      <c r="C38" s="52"/>
      <c r="D38" s="52"/>
      <c r="E38" s="60">
        <f>+IF($C$18-E37-E36-E35&gt;(100000),(100000),$C$18-E37-E36-E35)</f>
        <v>0</v>
      </c>
      <c r="F38" s="61">
        <v>7.0000000000000001E-3</v>
      </c>
      <c r="G38" s="62">
        <f>+E38*F38</f>
        <v>0</v>
      </c>
      <c r="H38" s="56"/>
      <c r="I38" s="57"/>
      <c r="J38" s="58"/>
      <c r="K38" s="58"/>
      <c r="L38" s="58"/>
      <c r="M38" s="58"/>
      <c r="N38" s="63"/>
      <c r="O38" s="19"/>
    </row>
    <row r="39" spans="1:15" ht="12" customHeight="1">
      <c r="A39" s="59"/>
      <c r="B39" s="15"/>
      <c r="C39" s="52"/>
      <c r="D39" s="52"/>
      <c r="E39" s="60">
        <f>+IF($C$18-E38-E37-E36-E35&gt;(200000),(200000),$C$18-E38-E37-E36-E35)</f>
        <v>0</v>
      </c>
      <c r="F39" s="61">
        <v>5.0000000000000001E-3</v>
      </c>
      <c r="G39" s="62">
        <f>+E39*F39</f>
        <v>0</v>
      </c>
      <c r="H39" s="56"/>
      <c r="I39" s="57"/>
      <c r="J39" s="58"/>
      <c r="K39" s="58"/>
      <c r="L39" s="58"/>
      <c r="M39" s="58"/>
      <c r="N39" s="63"/>
      <c r="O39" s="19"/>
    </row>
    <row r="40" spans="1:15" ht="12" customHeight="1">
      <c r="A40" s="59"/>
      <c r="B40" s="15"/>
      <c r="C40" s="52"/>
      <c r="D40" s="52"/>
      <c r="E40" s="64">
        <f>+IF($C$18&gt;(500000),$C$18-500000,0)</f>
        <v>0</v>
      </c>
      <c r="F40" s="65">
        <v>3.0000000000000001E-3</v>
      </c>
      <c r="G40" s="66">
        <f>+E40*F40</f>
        <v>0</v>
      </c>
      <c r="H40" s="56"/>
      <c r="I40" s="57"/>
      <c r="J40" s="58"/>
      <c r="K40" s="58"/>
      <c r="L40" s="58"/>
      <c r="M40" s="58"/>
      <c r="N40" s="63"/>
      <c r="O40" s="19"/>
    </row>
    <row r="41" spans="1:15" ht="15.75">
      <c r="A41" s="67"/>
      <c r="B41" s="15"/>
      <c r="C41" s="16"/>
      <c r="D41" s="68" t="s">
        <v>15</v>
      </c>
      <c r="E41" s="64">
        <f>SUM(E35:E40)</f>
        <v>27500</v>
      </c>
      <c r="F41" s="15"/>
      <c r="G41" s="15"/>
      <c r="H41" s="15"/>
      <c r="I41" s="69">
        <f>SUM(G35:G40)</f>
        <v>775</v>
      </c>
      <c r="J41" s="70"/>
      <c r="K41" s="70"/>
      <c r="L41" s="70"/>
      <c r="M41" s="70"/>
      <c r="N41" s="63"/>
      <c r="O41" s="19"/>
    </row>
    <row r="42" spans="1:15" ht="5.25" customHeight="1">
      <c r="A42" s="17"/>
      <c r="B42" s="39"/>
      <c r="C42" s="39"/>
      <c r="D42" s="39"/>
      <c r="E42" s="39"/>
      <c r="F42" s="39"/>
      <c r="G42" s="40"/>
      <c r="H42" s="40"/>
      <c r="I42" s="39"/>
      <c r="J42" s="23"/>
      <c r="K42" s="23"/>
      <c r="L42" s="23"/>
      <c r="M42" s="23"/>
      <c r="N42" s="63"/>
      <c r="O42" s="19"/>
    </row>
    <row r="43" spans="1:15" ht="23.25" hidden="1" customHeight="1">
      <c r="A43" s="71"/>
      <c r="B43" s="72" t="s">
        <v>16</v>
      </c>
      <c r="C43" s="73"/>
      <c r="D43" s="74"/>
      <c r="E43" s="311" t="s">
        <v>17</v>
      </c>
      <c r="F43" s="312"/>
      <c r="G43" s="313"/>
      <c r="H43" s="75"/>
      <c r="I43" s="17"/>
      <c r="J43" s="42"/>
      <c r="K43" s="42"/>
      <c r="L43" s="42"/>
      <c r="M43" s="42"/>
      <c r="N43" s="63"/>
      <c r="O43" s="19"/>
    </row>
    <row r="44" spans="1:15" ht="3" customHeight="1">
      <c r="A44" s="17"/>
      <c r="B44" s="39"/>
      <c r="C44" s="39"/>
      <c r="D44" s="39"/>
      <c r="E44" s="39"/>
      <c r="F44" s="39"/>
      <c r="G44" s="40"/>
      <c r="H44" s="40"/>
      <c r="I44" s="39"/>
      <c r="J44" s="23"/>
      <c r="K44" s="23"/>
      <c r="L44" s="23"/>
      <c r="M44" s="23"/>
      <c r="N44" s="63"/>
      <c r="O44" s="19"/>
    </row>
    <row r="45" spans="1:15" ht="15.75">
      <c r="A45" s="17"/>
      <c r="B45" s="76" t="s">
        <v>18</v>
      </c>
      <c r="C45" s="77"/>
      <c r="D45" s="78"/>
      <c r="E45" s="78"/>
      <c r="F45" s="78"/>
      <c r="G45" s="79"/>
      <c r="H45" s="80"/>
      <c r="I45" s="17"/>
      <c r="J45" s="42"/>
      <c r="K45" s="42"/>
      <c r="L45" s="42"/>
      <c r="M45" s="42"/>
      <c r="N45" s="63"/>
      <c r="O45" s="19"/>
    </row>
    <row r="46" spans="1:15" ht="14.45" customHeight="1">
      <c r="A46" s="19"/>
      <c r="B46" s="314" t="s">
        <v>19</v>
      </c>
      <c r="C46" s="315"/>
      <c r="D46" s="81">
        <v>0</v>
      </c>
      <c r="E46" s="244" t="s">
        <v>20</v>
      </c>
      <c r="F46" s="245"/>
      <c r="G46" s="16"/>
      <c r="H46" s="80"/>
      <c r="I46" s="229">
        <f>ROUND(D46*$I$41,2)</f>
        <v>0</v>
      </c>
      <c r="J46" s="82"/>
      <c r="K46" s="82"/>
      <c r="L46" s="82"/>
      <c r="M46" s="82"/>
      <c r="N46" s="63"/>
      <c r="O46" s="19"/>
    </row>
    <row r="47" spans="1:15" s="16" customFormat="1" ht="3.75" customHeight="1">
      <c r="A47" s="17"/>
      <c r="B47" s="39"/>
      <c r="C47" s="39"/>
      <c r="D47" s="39"/>
      <c r="E47" s="39"/>
      <c r="F47" s="39"/>
      <c r="G47" s="40"/>
      <c r="H47" s="83"/>
      <c r="I47" s="39"/>
      <c r="J47" s="84"/>
      <c r="K47" s="84"/>
      <c r="L47" s="84"/>
      <c r="M47" s="84"/>
      <c r="N47" s="85"/>
      <c r="O47" s="17"/>
    </row>
    <row r="48" spans="1:15" s="16" customFormat="1" ht="15.75">
      <c r="A48" s="17"/>
      <c r="B48" s="300" t="s">
        <v>21</v>
      </c>
      <c r="C48" s="301"/>
      <c r="D48" s="301"/>
      <c r="E48" s="301"/>
      <c r="F48" s="301"/>
      <c r="G48" s="302"/>
      <c r="H48" s="41"/>
      <c r="I48" s="57"/>
      <c r="J48" s="86"/>
      <c r="K48" s="86"/>
      <c r="L48" s="86"/>
      <c r="M48" s="86"/>
      <c r="N48" s="85"/>
      <c r="O48" s="17"/>
    </row>
    <row r="49" spans="1:15" s="16" customFormat="1" ht="3" customHeight="1">
      <c r="A49" s="17"/>
      <c r="B49" s="39"/>
      <c r="C49" s="39"/>
      <c r="D49" s="39"/>
      <c r="E49" s="39"/>
      <c r="F49" s="39"/>
      <c r="G49" s="40"/>
      <c r="H49" s="40"/>
      <c r="I49" s="39"/>
      <c r="J49" s="84"/>
      <c r="K49" s="84"/>
      <c r="L49" s="84"/>
      <c r="M49" s="84"/>
      <c r="N49" s="17"/>
      <c r="O49" s="17"/>
    </row>
    <row r="50" spans="1:15" ht="15.75">
      <c r="A50" s="87"/>
      <c r="B50" s="303" t="s">
        <v>22</v>
      </c>
      <c r="C50" s="304"/>
      <c r="D50" s="88">
        <v>3400</v>
      </c>
      <c r="E50" s="252" t="s">
        <v>23</v>
      </c>
      <c r="F50" s="253"/>
      <c r="G50" s="253"/>
      <c r="H50" s="253"/>
      <c r="I50" s="17"/>
      <c r="J50" s="42"/>
      <c r="K50" s="42"/>
      <c r="L50" s="42"/>
      <c r="M50" s="42"/>
      <c r="N50" s="63"/>
      <c r="O50" s="19"/>
    </row>
    <row r="51" spans="1:15" s="16" customFormat="1" ht="3" customHeight="1">
      <c r="A51" s="17"/>
      <c r="B51" s="39"/>
      <c r="C51" s="39"/>
      <c r="D51" s="39"/>
      <c r="E51" s="39"/>
      <c r="F51" s="39"/>
      <c r="G51" s="40"/>
      <c r="H51" s="40"/>
      <c r="I51" s="39"/>
      <c r="J51" s="84"/>
      <c r="K51" s="84"/>
      <c r="L51" s="84"/>
      <c r="M51" s="84"/>
      <c r="N51" s="17"/>
      <c r="O51" s="17"/>
    </row>
    <row r="52" spans="1:15" s="16" customFormat="1" ht="15.75">
      <c r="A52" s="17"/>
      <c r="B52" s="89" t="s">
        <v>24</v>
      </c>
      <c r="C52" s="49"/>
      <c r="D52" s="49"/>
      <c r="E52" s="305" t="s">
        <v>25</v>
      </c>
      <c r="F52" s="306"/>
      <c r="G52" s="307"/>
      <c r="H52" s="48"/>
      <c r="I52" s="49"/>
      <c r="J52" s="90"/>
      <c r="K52" s="90"/>
      <c r="L52" s="90"/>
      <c r="M52" s="90"/>
      <c r="N52" s="85"/>
      <c r="O52" s="17"/>
    </row>
    <row r="53" spans="1:15" s="16" customFormat="1" ht="12" customHeight="1">
      <c r="A53" s="17"/>
      <c r="B53" s="91">
        <f>+IF($D$50&gt;5000,5000,$D$50)</f>
        <v>3400</v>
      </c>
      <c r="C53" s="92"/>
      <c r="D53" s="57"/>
      <c r="E53" s="93">
        <v>0.04</v>
      </c>
      <c r="F53" s="94"/>
      <c r="G53" s="95">
        <f>+B53*E53</f>
        <v>136</v>
      </c>
      <c r="H53" s="96"/>
      <c r="I53" s="57"/>
      <c r="J53" s="86"/>
      <c r="K53" s="86"/>
      <c r="L53" s="86"/>
      <c r="M53" s="86"/>
      <c r="N53" s="85"/>
      <c r="O53" s="17"/>
    </row>
    <row r="54" spans="1:15" s="16" customFormat="1" ht="12" customHeight="1">
      <c r="A54" s="17"/>
      <c r="B54" s="97">
        <f>+IF($D$50-B53&gt;(0),$D$50-B53,0)</f>
        <v>0</v>
      </c>
      <c r="C54" s="92"/>
      <c r="D54" s="57"/>
      <c r="E54" s="98">
        <v>0.03</v>
      </c>
      <c r="F54" s="99"/>
      <c r="G54" s="100">
        <f>+B54*E54</f>
        <v>0</v>
      </c>
      <c r="H54" s="96"/>
      <c r="I54" s="57"/>
      <c r="J54" s="86"/>
      <c r="K54" s="86"/>
      <c r="L54" s="86"/>
      <c r="M54" s="86"/>
      <c r="N54" s="17"/>
      <c r="O54" s="17"/>
    </row>
    <row r="55" spans="1:15" s="16" customFormat="1" ht="12" customHeight="1">
      <c r="A55" s="17"/>
      <c r="B55" s="101">
        <f>SUM(B53:B54)</f>
        <v>3400</v>
      </c>
      <c r="C55" s="92"/>
      <c r="E55" s="308" t="s">
        <v>26</v>
      </c>
      <c r="F55" s="309"/>
      <c r="G55" s="310"/>
      <c r="H55" s="102"/>
      <c r="I55" s="103">
        <f>SUM(G53:G54)</f>
        <v>136</v>
      </c>
      <c r="J55" s="104"/>
      <c r="K55" s="104"/>
      <c r="L55" s="104"/>
      <c r="M55" s="104"/>
      <c r="N55" s="17"/>
      <c r="O55" s="17"/>
    </row>
    <row r="56" spans="1:15" s="16" customFormat="1" ht="3" customHeight="1">
      <c r="A56" s="17"/>
      <c r="B56" s="39"/>
      <c r="C56" s="39"/>
      <c r="D56" s="39"/>
      <c r="E56" s="39"/>
      <c r="F56" s="39"/>
      <c r="G56" s="40"/>
      <c r="H56" s="40"/>
      <c r="I56" s="39"/>
      <c r="J56" s="84"/>
      <c r="K56" s="84"/>
      <c r="L56" s="84"/>
      <c r="M56" s="84"/>
      <c r="N56" s="17"/>
      <c r="O56" s="17"/>
    </row>
    <row r="57" spans="1:15" s="16" customFormat="1" ht="16.5" customHeight="1">
      <c r="A57" s="17"/>
      <c r="B57" s="105" t="s">
        <v>27</v>
      </c>
      <c r="C57" s="78"/>
      <c r="D57" s="78"/>
      <c r="E57" s="78"/>
      <c r="F57" s="78"/>
      <c r="G57" s="79"/>
      <c r="H57" s="80"/>
      <c r="I57" s="17"/>
      <c r="J57" s="106"/>
      <c r="K57" s="106"/>
      <c r="L57" s="106"/>
      <c r="M57" s="106"/>
      <c r="N57" s="17"/>
      <c r="O57" s="17"/>
    </row>
    <row r="58" spans="1:15" ht="16.5" customHeight="1">
      <c r="A58" s="19"/>
      <c r="B58" s="280" t="s">
        <v>28</v>
      </c>
      <c r="C58" s="281"/>
      <c r="D58" s="228">
        <v>0.1</v>
      </c>
      <c r="E58" s="244" t="s">
        <v>20</v>
      </c>
      <c r="F58" s="245"/>
      <c r="G58" s="80"/>
      <c r="H58" s="80"/>
      <c r="I58" s="229">
        <f>ROUND(D58*$I$41,2)</f>
        <v>77.5</v>
      </c>
      <c r="J58" s="42"/>
      <c r="K58" s="42"/>
      <c r="L58" s="42"/>
      <c r="M58" s="42"/>
      <c r="N58" s="19"/>
      <c r="O58" s="19"/>
    </row>
    <row r="59" spans="1:15" s="16" customFormat="1" ht="3" customHeight="1">
      <c r="A59" s="17"/>
      <c r="B59" s="39"/>
      <c r="C59" s="39"/>
      <c r="D59" s="39"/>
      <c r="E59" s="39"/>
      <c r="F59" s="39"/>
      <c r="G59" s="40"/>
      <c r="H59" s="40"/>
      <c r="I59" s="39"/>
      <c r="J59" s="84"/>
      <c r="K59" s="84"/>
      <c r="L59" s="84"/>
      <c r="M59" s="84"/>
      <c r="N59" s="17"/>
      <c r="O59" s="17"/>
    </row>
    <row r="60" spans="1:15" s="16" customFormat="1" ht="15.75">
      <c r="A60" s="107"/>
      <c r="B60" s="108" t="s">
        <v>29</v>
      </c>
      <c r="C60" s="109"/>
      <c r="D60" s="110"/>
      <c r="E60" s="111"/>
      <c r="F60" s="86"/>
      <c r="G60" s="17"/>
      <c r="H60" s="17"/>
      <c r="I60" s="230">
        <f>ROUND(SUM(I41:I58)*0.1,2)</f>
        <v>98.85</v>
      </c>
      <c r="J60" s="112"/>
      <c r="K60" s="112"/>
      <c r="L60" s="112"/>
      <c r="M60" s="112"/>
      <c r="N60" s="85"/>
      <c r="O60" s="17"/>
    </row>
    <row r="61" spans="1:15" s="16" customFormat="1" ht="7.35" customHeight="1" thickBot="1">
      <c r="A61" s="17"/>
      <c r="B61" s="39"/>
      <c r="C61" s="39"/>
      <c r="D61" s="39"/>
      <c r="E61" s="39"/>
      <c r="F61" s="39"/>
      <c r="G61" s="40"/>
      <c r="H61" s="40"/>
      <c r="I61" s="39"/>
      <c r="J61" s="84"/>
      <c r="K61" s="84"/>
      <c r="L61" s="84"/>
      <c r="M61" s="84"/>
      <c r="N61" s="17"/>
      <c r="O61" s="17"/>
    </row>
    <row r="62" spans="1:15" s="16" customFormat="1" ht="14.25" customHeight="1">
      <c r="A62" s="113"/>
      <c r="B62" s="289" t="s">
        <v>30</v>
      </c>
      <c r="C62" s="290"/>
      <c r="D62" s="290"/>
      <c r="E62" s="290"/>
      <c r="F62" s="290"/>
      <c r="G62" s="290"/>
      <c r="H62" s="290"/>
      <c r="I62" s="291"/>
      <c r="J62" s="114"/>
      <c r="K62" s="114"/>
      <c r="L62" s="114"/>
      <c r="M62" s="114"/>
      <c r="N62" s="17"/>
      <c r="O62" s="17"/>
    </row>
    <row r="63" spans="1:15" s="16" customFormat="1" ht="14.25" customHeight="1">
      <c r="A63" s="15"/>
      <c r="B63" s="292" t="s">
        <v>31</v>
      </c>
      <c r="C63" s="293"/>
      <c r="D63" s="293"/>
      <c r="E63" s="293"/>
      <c r="F63" s="293"/>
      <c r="G63" s="115"/>
      <c r="H63" s="115"/>
      <c r="I63" s="116">
        <f>SUM(I21:I26)</f>
        <v>3850</v>
      </c>
      <c r="J63" s="117"/>
      <c r="K63" s="117"/>
      <c r="L63" s="117"/>
      <c r="M63" s="117"/>
      <c r="N63" s="17"/>
      <c r="O63" s="17"/>
    </row>
    <row r="64" spans="1:15" s="16" customFormat="1" ht="14.25" customHeight="1">
      <c r="A64" s="15"/>
      <c r="B64" s="294" t="s">
        <v>32</v>
      </c>
      <c r="C64" s="295"/>
      <c r="D64" s="295"/>
      <c r="E64" s="295"/>
      <c r="F64" s="295"/>
      <c r="G64" s="115"/>
      <c r="H64" s="115"/>
      <c r="I64" s="118">
        <f>SUM(I41:I60)</f>
        <v>1087.3499999999999</v>
      </c>
      <c r="J64" s="117"/>
      <c r="K64" s="117"/>
      <c r="L64" s="117"/>
      <c r="M64" s="117"/>
      <c r="N64" s="17"/>
      <c r="O64" s="17"/>
    </row>
    <row r="65" spans="1:15" s="16" customFormat="1" ht="15" customHeight="1">
      <c r="A65" s="15"/>
      <c r="B65" s="119"/>
      <c r="C65" s="120"/>
      <c r="D65" s="121"/>
      <c r="E65" s="122"/>
      <c r="F65" s="220" t="s">
        <v>33</v>
      </c>
      <c r="G65" s="220"/>
      <c r="H65" s="287">
        <f>SUM(I63:I64)</f>
        <v>4937.3500000000004</v>
      </c>
      <c r="I65" s="288"/>
      <c r="J65" s="123"/>
      <c r="K65" s="123"/>
      <c r="L65" s="123"/>
      <c r="M65" s="123"/>
      <c r="N65" s="85"/>
      <c r="O65" s="85"/>
    </row>
    <row r="66" spans="1:15" s="16" customFormat="1" ht="14.25" customHeight="1" thickBot="1">
      <c r="A66" s="15"/>
      <c r="B66" s="124"/>
      <c r="C66" s="125"/>
      <c r="D66" s="126"/>
      <c r="E66" s="127"/>
      <c r="F66" s="128"/>
      <c r="G66" s="204" t="s">
        <v>34</v>
      </c>
      <c r="H66" s="204"/>
      <c r="I66" s="205"/>
      <c r="J66" s="129"/>
      <c r="K66" s="129"/>
      <c r="L66" s="129"/>
      <c r="M66" s="129"/>
      <c r="N66" s="130"/>
      <c r="O66" s="15"/>
    </row>
    <row r="67" spans="1:15" s="16" customFormat="1" ht="21" customHeight="1">
      <c r="A67" s="15"/>
      <c r="B67" s="131"/>
      <c r="C67" s="131"/>
      <c r="D67" s="132"/>
      <c r="E67" s="132"/>
      <c r="F67" s="132"/>
      <c r="G67" s="132"/>
      <c r="H67" s="132"/>
      <c r="I67" s="133"/>
      <c r="J67" s="134"/>
      <c r="K67" s="134"/>
      <c r="L67" s="134"/>
      <c r="M67" s="134"/>
      <c r="N67" s="15"/>
      <c r="O67" s="15"/>
    </row>
    <row r="68" spans="1:15" s="16" customFormat="1" ht="17.25" customHeight="1">
      <c r="B68" s="246" t="s">
        <v>35</v>
      </c>
      <c r="C68" s="247"/>
      <c r="D68" s="247"/>
      <c r="E68" s="247"/>
      <c r="F68" s="247"/>
      <c r="G68" s="247"/>
      <c r="H68" s="247"/>
      <c r="I68" s="192"/>
      <c r="J68" s="135"/>
      <c r="K68" s="135"/>
      <c r="L68" s="135"/>
      <c r="M68" s="135"/>
      <c r="O68" s="15"/>
    </row>
    <row r="69" spans="1:15" s="16" customFormat="1" ht="4.5" customHeight="1">
      <c r="B69" s="136"/>
      <c r="C69" s="136"/>
      <c r="D69" s="136"/>
      <c r="E69" s="136"/>
      <c r="F69" s="136"/>
      <c r="G69" s="136"/>
      <c r="H69" s="136"/>
      <c r="I69" s="136"/>
      <c r="J69" s="135"/>
      <c r="K69" s="135"/>
      <c r="L69" s="135"/>
      <c r="M69" s="135"/>
      <c r="O69" s="15"/>
    </row>
    <row r="70" spans="1:15" s="16" customFormat="1" ht="15.75">
      <c r="A70" s="137"/>
      <c r="B70" s="248" t="s">
        <v>36</v>
      </c>
      <c r="C70" s="249"/>
      <c r="D70" s="249"/>
      <c r="E70" s="249"/>
      <c r="F70" s="249"/>
      <c r="G70" s="249"/>
      <c r="H70" s="249"/>
      <c r="I70" s="193"/>
      <c r="J70" s="138"/>
      <c r="K70" s="138"/>
      <c r="L70" s="138"/>
      <c r="M70" s="138"/>
      <c r="O70" s="15"/>
    </row>
    <row r="71" spans="1:15" s="16" customFormat="1" ht="19.5" customHeight="1">
      <c r="B71" s="276" t="s">
        <v>37</v>
      </c>
      <c r="C71" s="277"/>
      <c r="D71" s="277"/>
      <c r="E71" s="277"/>
      <c r="F71" s="277"/>
      <c r="G71" s="139" t="s">
        <v>38</v>
      </c>
      <c r="H71" s="139"/>
      <c r="I71" s="140" t="s">
        <v>9</v>
      </c>
      <c r="J71" s="141"/>
      <c r="K71" s="141"/>
      <c r="L71" s="141"/>
      <c r="M71" s="141"/>
      <c r="O71" s="15"/>
    </row>
    <row r="72" spans="1:15" s="142" customFormat="1" ht="11.45" customHeight="1">
      <c r="B72" s="278"/>
      <c r="C72" s="279"/>
      <c r="D72" s="279"/>
      <c r="E72" s="279"/>
      <c r="F72" s="143"/>
      <c r="G72" s="144"/>
      <c r="H72" s="145"/>
      <c r="I72" s="146"/>
      <c r="J72" s="147"/>
      <c r="K72" s="147"/>
      <c r="L72" s="147"/>
      <c r="M72" s="147"/>
      <c r="O72" s="148"/>
    </row>
    <row r="73" spans="1:15" s="142" customFormat="1" ht="11.45" customHeight="1">
      <c r="B73" s="254"/>
      <c r="C73" s="255"/>
      <c r="D73" s="255"/>
      <c r="E73" s="255"/>
      <c r="F73" s="149"/>
      <c r="G73" s="150"/>
      <c r="H73" s="151"/>
      <c r="I73" s="152"/>
      <c r="J73" s="147"/>
      <c r="K73" s="147"/>
      <c r="L73" s="147"/>
      <c r="M73" s="147"/>
      <c r="O73" s="148"/>
    </row>
    <row r="74" spans="1:15" s="142" customFormat="1" ht="11.45" customHeight="1">
      <c r="B74" s="254"/>
      <c r="C74" s="255"/>
      <c r="D74" s="255"/>
      <c r="E74" s="255"/>
      <c r="F74" s="149"/>
      <c r="G74" s="153"/>
      <c r="H74" s="151"/>
      <c r="I74" s="152"/>
      <c r="J74" s="147"/>
      <c r="K74" s="147"/>
      <c r="L74" s="147"/>
      <c r="M74" s="147"/>
      <c r="O74" s="148"/>
    </row>
    <row r="75" spans="1:15" s="142" customFormat="1" ht="11.45" customHeight="1">
      <c r="B75" s="254"/>
      <c r="C75" s="255"/>
      <c r="D75" s="255"/>
      <c r="E75" s="255"/>
      <c r="F75" s="149"/>
      <c r="G75" s="154"/>
      <c r="H75" s="151"/>
      <c r="I75" s="152"/>
      <c r="J75" s="147"/>
      <c r="K75" s="147"/>
      <c r="L75" s="147"/>
      <c r="M75" s="147"/>
      <c r="O75" s="148"/>
    </row>
    <row r="76" spans="1:15" s="142" customFormat="1" ht="11.45" customHeight="1">
      <c r="B76" s="254"/>
      <c r="C76" s="255"/>
      <c r="D76" s="255"/>
      <c r="E76" s="255"/>
      <c r="F76" s="149"/>
      <c r="G76" s="154"/>
      <c r="H76" s="151"/>
      <c r="I76" s="152"/>
      <c r="J76" s="147"/>
      <c r="K76" s="147"/>
      <c r="L76" s="147"/>
      <c r="M76" s="147"/>
      <c r="O76" s="148"/>
    </row>
    <row r="77" spans="1:15" s="142" customFormat="1" ht="11.45" customHeight="1">
      <c r="B77" s="254"/>
      <c r="C77" s="255"/>
      <c r="D77" s="255"/>
      <c r="E77" s="255"/>
      <c r="F77" s="149"/>
      <c r="G77" s="154"/>
      <c r="H77" s="151"/>
      <c r="I77" s="152"/>
      <c r="J77" s="147"/>
      <c r="K77" s="147"/>
      <c r="L77" s="147"/>
      <c r="M77" s="147"/>
      <c r="O77" s="148"/>
    </row>
    <row r="78" spans="1:15" s="142" customFormat="1" ht="11.45" customHeight="1">
      <c r="B78" s="254"/>
      <c r="C78" s="255"/>
      <c r="D78" s="255"/>
      <c r="E78" s="255"/>
      <c r="F78" s="149"/>
      <c r="G78" s="154"/>
      <c r="H78" s="151"/>
      <c r="I78" s="152"/>
      <c r="J78" s="147"/>
      <c r="K78" s="147"/>
      <c r="L78" s="147"/>
      <c r="M78" s="147"/>
      <c r="O78" s="148"/>
    </row>
    <row r="79" spans="1:15" s="142" customFormat="1" ht="11.45" customHeight="1">
      <c r="B79" s="254"/>
      <c r="C79" s="255"/>
      <c r="D79" s="255"/>
      <c r="E79" s="255"/>
      <c r="F79" s="149"/>
      <c r="G79" s="154"/>
      <c r="H79" s="151"/>
      <c r="I79" s="152"/>
      <c r="J79" s="147"/>
      <c r="K79" s="147"/>
      <c r="L79" s="147"/>
      <c r="M79" s="147"/>
      <c r="O79" s="148"/>
    </row>
    <row r="80" spans="1:15" s="142" customFormat="1" ht="11.45" customHeight="1">
      <c r="B80" s="254"/>
      <c r="C80" s="255"/>
      <c r="D80" s="255"/>
      <c r="E80" s="255"/>
      <c r="F80" s="149"/>
      <c r="G80" s="154"/>
      <c r="H80" s="151"/>
      <c r="I80" s="152"/>
      <c r="J80" s="147"/>
      <c r="K80" s="147"/>
      <c r="L80" s="147"/>
      <c r="M80" s="147"/>
      <c r="O80" s="148"/>
    </row>
    <row r="81" spans="2:15" s="142" customFormat="1" ht="11.45" customHeight="1">
      <c r="B81" s="254"/>
      <c r="C81" s="255"/>
      <c r="D81" s="255"/>
      <c r="E81" s="255"/>
      <c r="F81" s="149"/>
      <c r="G81" s="154"/>
      <c r="H81" s="151"/>
      <c r="I81" s="152"/>
      <c r="J81" s="147"/>
      <c r="K81" s="147"/>
      <c r="L81" s="147"/>
      <c r="M81" s="147"/>
      <c r="O81" s="148"/>
    </row>
    <row r="82" spans="2:15" s="142" customFormat="1" ht="11.45" customHeight="1">
      <c r="B82" s="254"/>
      <c r="C82" s="255"/>
      <c r="D82" s="255"/>
      <c r="E82" s="255"/>
      <c r="F82" s="149"/>
      <c r="G82" s="154"/>
      <c r="H82" s="151"/>
      <c r="I82" s="152"/>
      <c r="J82" s="147"/>
      <c r="K82" s="147"/>
      <c r="L82" s="147"/>
      <c r="M82" s="147"/>
      <c r="O82" s="148"/>
    </row>
    <row r="83" spans="2:15" s="142" customFormat="1" ht="11.45" customHeight="1">
      <c r="B83" s="254"/>
      <c r="C83" s="255"/>
      <c r="D83" s="255"/>
      <c r="E83" s="255"/>
      <c r="F83" s="149"/>
      <c r="G83" s="154"/>
      <c r="H83" s="151"/>
      <c r="I83" s="152"/>
      <c r="J83" s="147"/>
      <c r="K83" s="147"/>
      <c r="L83" s="147"/>
      <c r="M83" s="147"/>
      <c r="O83" s="148"/>
    </row>
    <row r="84" spans="2:15" s="142" customFormat="1" ht="11.45" customHeight="1">
      <c r="B84" s="254"/>
      <c r="C84" s="255"/>
      <c r="D84" s="255"/>
      <c r="E84" s="255"/>
      <c r="F84" s="149"/>
      <c r="G84" s="154"/>
      <c r="H84" s="151"/>
      <c r="I84" s="152"/>
      <c r="J84" s="147"/>
      <c r="K84" s="147"/>
      <c r="L84" s="147"/>
      <c r="M84" s="147"/>
      <c r="O84" s="148"/>
    </row>
    <row r="85" spans="2:15" s="142" customFormat="1" ht="11.45" customHeight="1">
      <c r="B85" s="254"/>
      <c r="C85" s="255"/>
      <c r="D85" s="255"/>
      <c r="E85" s="255"/>
      <c r="F85" s="149"/>
      <c r="G85" s="154"/>
      <c r="H85" s="151"/>
      <c r="I85" s="152"/>
      <c r="J85" s="147"/>
      <c r="K85" s="147"/>
      <c r="L85" s="147"/>
      <c r="M85" s="147"/>
      <c r="O85" s="148"/>
    </row>
    <row r="86" spans="2:15" s="142" customFormat="1" ht="11.45" customHeight="1">
      <c r="B86" s="254"/>
      <c r="C86" s="255"/>
      <c r="D86" s="255"/>
      <c r="E86" s="255"/>
      <c r="F86" s="149"/>
      <c r="G86" s="154"/>
      <c r="H86" s="151"/>
      <c r="I86" s="152"/>
      <c r="J86" s="147"/>
      <c r="K86" s="147"/>
      <c r="L86" s="147"/>
      <c r="M86" s="147"/>
      <c r="O86" s="148"/>
    </row>
    <row r="87" spans="2:15" s="142" customFormat="1" ht="11.45" customHeight="1">
      <c r="B87" s="254"/>
      <c r="C87" s="255"/>
      <c r="D87" s="255"/>
      <c r="E87" s="255"/>
      <c r="F87" s="149"/>
      <c r="G87" s="154"/>
      <c r="H87" s="151"/>
      <c r="I87" s="152"/>
      <c r="J87" s="147"/>
      <c r="K87" s="147"/>
      <c r="L87" s="147"/>
      <c r="M87" s="147"/>
      <c r="O87" s="148"/>
    </row>
    <row r="88" spans="2:15" s="142" customFormat="1" ht="11.45" customHeight="1">
      <c r="B88" s="254"/>
      <c r="C88" s="255"/>
      <c r="D88" s="255"/>
      <c r="E88" s="255"/>
      <c r="F88" s="149"/>
      <c r="G88" s="154"/>
      <c r="H88" s="151"/>
      <c r="I88" s="152"/>
      <c r="J88" s="147"/>
      <c r="K88" s="147"/>
      <c r="L88" s="147"/>
      <c r="M88" s="147"/>
      <c r="O88" s="148"/>
    </row>
    <row r="89" spans="2:15" s="142" customFormat="1" ht="11.45" customHeight="1">
      <c r="B89" s="254"/>
      <c r="C89" s="255"/>
      <c r="D89" s="255"/>
      <c r="E89" s="255"/>
      <c r="F89" s="149"/>
      <c r="G89" s="154"/>
      <c r="H89" s="151"/>
      <c r="I89" s="152"/>
      <c r="J89" s="147"/>
      <c r="K89" s="147"/>
      <c r="L89" s="147"/>
      <c r="M89" s="147"/>
      <c r="O89" s="148"/>
    </row>
    <row r="90" spans="2:15" s="142" customFormat="1" ht="11.45" customHeight="1">
      <c r="B90" s="254"/>
      <c r="C90" s="255"/>
      <c r="D90" s="255"/>
      <c r="E90" s="255"/>
      <c r="F90" s="149"/>
      <c r="G90" s="154"/>
      <c r="H90" s="151"/>
      <c r="I90" s="152"/>
      <c r="J90" s="147"/>
      <c r="K90" s="147"/>
      <c r="L90" s="147"/>
      <c r="M90" s="147"/>
      <c r="O90" s="148"/>
    </row>
    <row r="91" spans="2:15" s="142" customFormat="1" ht="11.45" customHeight="1">
      <c r="B91" s="254"/>
      <c r="C91" s="255"/>
      <c r="D91" s="255"/>
      <c r="E91" s="255"/>
      <c r="F91" s="149"/>
      <c r="G91" s="154"/>
      <c r="H91" s="151"/>
      <c r="I91" s="152"/>
      <c r="J91" s="147"/>
      <c r="K91" s="147"/>
      <c r="L91" s="147"/>
      <c r="M91" s="147"/>
      <c r="O91" s="148"/>
    </row>
    <row r="92" spans="2:15" s="142" customFormat="1" ht="11.45" customHeight="1">
      <c r="B92" s="254"/>
      <c r="C92" s="255"/>
      <c r="D92" s="255"/>
      <c r="E92" s="255"/>
      <c r="F92" s="149"/>
      <c r="G92" s="154"/>
      <c r="H92" s="151"/>
      <c r="I92" s="152"/>
      <c r="J92" s="147"/>
      <c r="K92" s="147"/>
      <c r="L92" s="147"/>
      <c r="M92" s="147"/>
      <c r="O92" s="148"/>
    </row>
    <row r="93" spans="2:15" s="142" customFormat="1" ht="11.45" customHeight="1">
      <c r="B93" s="254"/>
      <c r="C93" s="255"/>
      <c r="D93" s="255"/>
      <c r="E93" s="255"/>
      <c r="F93" s="149"/>
      <c r="G93" s="154"/>
      <c r="H93" s="151"/>
      <c r="I93" s="152"/>
      <c r="J93" s="147"/>
      <c r="K93" s="147"/>
      <c r="L93" s="147"/>
      <c r="M93" s="147"/>
      <c r="O93" s="148"/>
    </row>
    <row r="94" spans="2:15" s="142" customFormat="1" ht="11.45" customHeight="1">
      <c r="B94" s="254"/>
      <c r="C94" s="255"/>
      <c r="D94" s="255"/>
      <c r="E94" s="255"/>
      <c r="F94" s="149"/>
      <c r="G94" s="154"/>
      <c r="H94" s="151"/>
      <c r="I94" s="152"/>
      <c r="J94" s="147"/>
      <c r="K94" s="147"/>
      <c r="L94" s="147"/>
      <c r="M94" s="147"/>
      <c r="O94" s="148"/>
    </row>
    <row r="95" spans="2:15" s="142" customFormat="1" ht="11.45" customHeight="1">
      <c r="B95" s="256"/>
      <c r="C95" s="257"/>
      <c r="D95" s="257"/>
      <c r="E95" s="257"/>
      <c r="F95" s="149"/>
      <c r="G95" s="155"/>
      <c r="H95" s="151"/>
      <c r="I95" s="156"/>
      <c r="J95" s="147"/>
      <c r="K95" s="147"/>
      <c r="L95" s="147"/>
      <c r="M95" s="147"/>
      <c r="O95" s="148"/>
    </row>
    <row r="96" spans="2:15" s="157" customFormat="1" ht="15.6" customHeight="1">
      <c r="B96" s="258" t="s">
        <v>39</v>
      </c>
      <c r="C96" s="259"/>
      <c r="D96" s="259"/>
      <c r="E96" s="259"/>
      <c r="F96" s="259"/>
      <c r="G96" s="260"/>
      <c r="H96" s="261">
        <f>SUM(I72:I95)</f>
        <v>0</v>
      </c>
      <c r="I96" s="262"/>
      <c r="J96" s="158"/>
      <c r="K96" s="158"/>
      <c r="L96" s="158"/>
      <c r="M96" s="158"/>
      <c r="O96" s="159"/>
    </row>
    <row r="97" spans="1:15" s="157" customFormat="1" ht="6" customHeight="1">
      <c r="B97" s="160"/>
      <c r="C97" s="161"/>
      <c r="D97" s="162"/>
      <c r="E97" s="162"/>
      <c r="F97" s="162"/>
      <c r="G97" s="162"/>
      <c r="H97" s="162"/>
      <c r="I97" s="158"/>
      <c r="J97" s="158"/>
      <c r="K97" s="158"/>
      <c r="L97" s="158"/>
      <c r="M97" s="158"/>
      <c r="O97" s="159"/>
    </row>
    <row r="98" spans="1:15" s="16" customFormat="1" ht="15.75">
      <c r="B98" s="250" t="s">
        <v>40</v>
      </c>
      <c r="C98" s="251"/>
      <c r="D98" s="251"/>
      <c r="E98" s="251"/>
      <c r="F98" s="251"/>
      <c r="G98" s="251"/>
      <c r="H98" s="251"/>
      <c r="I98" s="194"/>
      <c r="J98" s="138"/>
      <c r="K98" s="138"/>
      <c r="L98" s="138"/>
      <c r="M98" s="138"/>
      <c r="O98" s="15"/>
    </row>
    <row r="99" spans="1:15" s="16" customFormat="1" ht="14.1" customHeight="1">
      <c r="B99" s="163"/>
      <c r="C99" s="164" t="s">
        <v>41</v>
      </c>
      <c r="D99" s="187" t="s">
        <v>64</v>
      </c>
      <c r="E99" s="267" t="s">
        <v>65</v>
      </c>
      <c r="F99" s="268"/>
      <c r="G99" s="267" t="s">
        <v>66</v>
      </c>
      <c r="H99" s="268"/>
      <c r="I99" s="214" t="s">
        <v>42</v>
      </c>
      <c r="J99" s="138"/>
      <c r="K99" s="138"/>
      <c r="L99" s="138"/>
      <c r="M99" s="138"/>
      <c r="O99" s="15"/>
    </row>
    <row r="100" spans="1:15" ht="13.5" customHeight="1">
      <c r="B100" s="165" t="s">
        <v>43</v>
      </c>
      <c r="C100" s="215"/>
      <c r="D100" s="216"/>
      <c r="E100" s="269"/>
      <c r="F100" s="270"/>
      <c r="G100" s="271">
        <f>F23*1.1/2</f>
        <v>550</v>
      </c>
      <c r="H100" s="272"/>
      <c r="I100" s="166">
        <f t="shared" ref="I100:I107" si="0">C100+D100+E100+G100</f>
        <v>550</v>
      </c>
      <c r="J100" s="167"/>
      <c r="K100" s="167"/>
      <c r="L100" s="167"/>
      <c r="M100" s="167"/>
    </row>
    <row r="101" spans="1:15" ht="13.5" customHeight="1">
      <c r="B101" s="165" t="s">
        <v>44</v>
      </c>
      <c r="C101" s="215"/>
      <c r="D101" s="216"/>
      <c r="E101" s="269"/>
      <c r="F101" s="270"/>
      <c r="G101" s="271">
        <f>IF(F18&lt;2,0,F23/2)</f>
        <v>0</v>
      </c>
      <c r="H101" s="272"/>
      <c r="I101" s="166">
        <f t="shared" si="0"/>
        <v>0</v>
      </c>
      <c r="J101" s="167"/>
      <c r="K101" s="167"/>
      <c r="L101" s="167"/>
      <c r="M101" s="167"/>
    </row>
    <row r="102" spans="1:15" ht="13.5" customHeight="1">
      <c r="B102" s="165" t="s">
        <v>45</v>
      </c>
      <c r="C102" s="215"/>
      <c r="D102" s="216"/>
      <c r="E102" s="269"/>
      <c r="F102" s="270"/>
      <c r="G102" s="271">
        <f>IF(F18&lt;3,0,F23/2)</f>
        <v>0</v>
      </c>
      <c r="H102" s="272"/>
      <c r="I102" s="166">
        <f t="shared" si="0"/>
        <v>0</v>
      </c>
      <c r="J102" s="167"/>
      <c r="K102" s="167"/>
      <c r="L102" s="167"/>
      <c r="M102" s="167"/>
    </row>
    <row r="103" spans="1:15" ht="13.5" customHeight="1">
      <c r="B103" s="165" t="s">
        <v>46</v>
      </c>
      <c r="C103" s="215"/>
      <c r="D103" s="216"/>
      <c r="E103" s="269"/>
      <c r="F103" s="270"/>
      <c r="G103" s="271">
        <f>IF(F18&lt;4,0,F23/2)</f>
        <v>0</v>
      </c>
      <c r="H103" s="272"/>
      <c r="I103" s="166">
        <f t="shared" si="0"/>
        <v>0</v>
      </c>
      <c r="J103" s="168"/>
      <c r="K103" s="168"/>
      <c r="L103" s="168"/>
      <c r="M103" s="168"/>
    </row>
    <row r="104" spans="1:15" ht="13.5" customHeight="1">
      <c r="B104" s="165" t="s">
        <v>47</v>
      </c>
      <c r="C104" s="215"/>
      <c r="D104" s="216"/>
      <c r="E104" s="269"/>
      <c r="F104" s="270"/>
      <c r="G104" s="271">
        <f>IF(F18&lt;5,0,F23/2)</f>
        <v>0</v>
      </c>
      <c r="H104" s="272"/>
      <c r="I104" s="166">
        <f t="shared" si="0"/>
        <v>0</v>
      </c>
      <c r="J104" s="167"/>
      <c r="K104" s="167"/>
      <c r="L104" s="167"/>
      <c r="M104" s="167"/>
    </row>
    <row r="105" spans="1:15" ht="13.5" customHeight="1">
      <c r="B105" s="165" t="s">
        <v>48</v>
      </c>
      <c r="C105" s="215"/>
      <c r="D105" s="216"/>
      <c r="E105" s="269"/>
      <c r="F105" s="270"/>
      <c r="G105" s="271">
        <f>IF(F18&lt;6,0,F23/2)</f>
        <v>0</v>
      </c>
      <c r="H105" s="272"/>
      <c r="I105" s="166">
        <f t="shared" si="0"/>
        <v>0</v>
      </c>
      <c r="J105" s="167"/>
      <c r="K105" s="167"/>
      <c r="L105" s="167"/>
      <c r="M105" s="167"/>
    </row>
    <row r="106" spans="1:15" ht="13.5" customHeight="1">
      <c r="B106" s="165" t="s">
        <v>49</v>
      </c>
      <c r="C106" s="215"/>
      <c r="D106" s="216"/>
      <c r="E106" s="269"/>
      <c r="F106" s="270"/>
      <c r="G106" s="271">
        <f>IF(F18&lt;7,0,F23/2)</f>
        <v>0</v>
      </c>
      <c r="H106" s="272"/>
      <c r="I106" s="166">
        <f t="shared" si="0"/>
        <v>0</v>
      </c>
    </row>
    <row r="107" spans="1:15" ht="13.5" customHeight="1">
      <c r="B107" s="165" t="s">
        <v>50</v>
      </c>
      <c r="C107" s="215"/>
      <c r="D107" s="216"/>
      <c r="E107" s="269"/>
      <c r="F107" s="270"/>
      <c r="G107" s="271">
        <f>IF(F18&lt;8,0,F23/2)</f>
        <v>0</v>
      </c>
      <c r="H107" s="272"/>
      <c r="I107" s="166">
        <f t="shared" si="0"/>
        <v>0</v>
      </c>
    </row>
    <row r="108" spans="1:15" ht="15.75">
      <c r="B108" s="217"/>
      <c r="E108" s="296" t="s">
        <v>67</v>
      </c>
      <c r="F108" s="296"/>
      <c r="G108" s="296"/>
      <c r="H108" s="296"/>
      <c r="I108" s="296"/>
    </row>
    <row r="109" spans="1:15" ht="15.75">
      <c r="B109" s="219"/>
      <c r="E109" s="218"/>
      <c r="F109" s="218"/>
      <c r="G109" s="218"/>
      <c r="H109" s="218"/>
      <c r="I109" s="218"/>
    </row>
    <row r="110" spans="1:15" ht="15.75"/>
    <row r="111" spans="1:15" ht="222.95" customHeight="1"/>
    <row r="112" spans="1:15" ht="27.6" customHeight="1">
      <c r="A112" s="274"/>
      <c r="B112" s="274"/>
      <c r="C112" s="274"/>
      <c r="D112" s="274"/>
      <c r="E112" s="274"/>
      <c r="F112" s="274"/>
      <c r="G112" s="274"/>
      <c r="H112" s="274"/>
      <c r="I112" s="274"/>
    </row>
    <row r="113" spans="1:10" ht="11.25" customHeight="1">
      <c r="A113" s="275"/>
      <c r="B113" s="275"/>
      <c r="C113" s="275"/>
      <c r="D113" s="275"/>
      <c r="E113" s="275"/>
      <c r="F113" s="275"/>
      <c r="G113" s="275"/>
      <c r="H113" s="275"/>
      <c r="I113" s="195"/>
      <c r="J113" s="170"/>
    </row>
    <row r="114" spans="1:10" ht="11.25" customHeight="1">
      <c r="A114" s="275"/>
      <c r="B114" s="275"/>
      <c r="C114" s="275"/>
      <c r="D114" s="275"/>
      <c r="E114" s="275"/>
      <c r="F114" s="275"/>
      <c r="G114" s="275"/>
      <c r="H114" s="275"/>
      <c r="I114" s="195"/>
      <c r="J114" s="170"/>
    </row>
    <row r="115" spans="1:10" ht="15.75">
      <c r="A115" s="263"/>
      <c r="B115" s="263"/>
      <c r="C115" s="263"/>
      <c r="D115" s="263"/>
      <c r="E115" s="263"/>
      <c r="F115" s="263"/>
      <c r="G115" s="263"/>
      <c r="H115" s="263"/>
      <c r="I115" s="171"/>
      <c r="J115" s="171"/>
    </row>
    <row r="116" spans="1:10" ht="15.7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</row>
    <row r="117" spans="1:10" ht="15.7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</row>
    <row r="118" spans="1:10" ht="15.75">
      <c r="A118" s="263"/>
      <c r="B118" s="263"/>
      <c r="C118" s="263"/>
      <c r="D118" s="263"/>
      <c r="E118" s="263"/>
      <c r="F118" s="263"/>
      <c r="G118" s="263"/>
      <c r="H118" s="263"/>
      <c r="I118" s="171"/>
      <c r="J118" s="171"/>
    </row>
    <row r="119" spans="1:10" ht="15.75">
      <c r="B119" s="172"/>
      <c r="C119" s="264"/>
      <c r="D119" s="264"/>
      <c r="E119" s="265"/>
      <c r="F119" s="265"/>
      <c r="G119" s="265"/>
      <c r="H119" s="174"/>
      <c r="I119" s="172"/>
      <c r="J119" s="173"/>
    </row>
    <row r="120" spans="1:10" ht="15.75">
      <c r="B120" s="173"/>
      <c r="C120" s="179"/>
      <c r="D120" s="172"/>
      <c r="E120" s="266"/>
      <c r="F120" s="266"/>
      <c r="G120" s="265"/>
      <c r="H120" s="265"/>
      <c r="I120" s="265"/>
      <c r="J120" s="175"/>
    </row>
    <row r="121" spans="1:10" ht="15.75">
      <c r="B121" s="172"/>
      <c r="C121" s="176"/>
      <c r="D121" s="173"/>
      <c r="E121" s="173"/>
      <c r="F121" s="173"/>
      <c r="G121" s="173"/>
      <c r="H121" s="173"/>
      <c r="I121" s="173"/>
      <c r="J121" s="173"/>
    </row>
    <row r="122" spans="1:10" ht="18.600000000000001" customHeight="1">
      <c r="A122" s="263"/>
      <c r="B122" s="263"/>
      <c r="C122" s="263"/>
      <c r="D122" s="263"/>
      <c r="E122" s="263"/>
      <c r="F122" s="263"/>
      <c r="G122" s="263"/>
      <c r="H122" s="263"/>
      <c r="I122" s="171"/>
      <c r="J122" s="177"/>
    </row>
    <row r="123" spans="1:10" ht="15.75">
      <c r="B123" s="178"/>
      <c r="C123" s="179"/>
      <c r="D123" s="243"/>
      <c r="E123" s="243"/>
      <c r="F123" s="243"/>
      <c r="G123" s="243"/>
      <c r="H123" s="243"/>
      <c r="I123" s="243"/>
      <c r="J123" s="175"/>
    </row>
    <row r="124" spans="1:10" ht="15.75">
      <c r="B124" s="178"/>
      <c r="C124" s="179"/>
      <c r="D124" s="243"/>
      <c r="E124" s="243"/>
      <c r="F124" s="243"/>
      <c r="G124" s="243"/>
      <c r="H124" s="243"/>
      <c r="I124" s="243"/>
      <c r="J124" s="175"/>
    </row>
    <row r="125" spans="1:10" ht="15.75">
      <c r="B125" s="178"/>
      <c r="C125" s="179"/>
      <c r="D125" s="243"/>
      <c r="E125" s="243"/>
      <c r="F125" s="243"/>
      <c r="G125" s="243"/>
      <c r="H125" s="243"/>
      <c r="I125" s="243"/>
      <c r="J125" s="175"/>
    </row>
    <row r="126" spans="1:10" ht="15.75">
      <c r="B126" s="178"/>
      <c r="C126" s="179"/>
      <c r="D126" s="243"/>
      <c r="E126" s="243"/>
      <c r="F126" s="243"/>
      <c r="G126" s="243"/>
      <c r="H126" s="243"/>
      <c r="I126" s="243"/>
      <c r="J126" s="175"/>
    </row>
    <row r="127" spans="1:10" ht="15.75">
      <c r="B127" s="178"/>
      <c r="C127" s="179"/>
      <c r="D127" s="243"/>
      <c r="E127" s="243"/>
      <c r="F127" s="243"/>
      <c r="G127" s="243"/>
      <c r="H127" s="243"/>
      <c r="I127" s="243"/>
      <c r="J127" s="175"/>
    </row>
    <row r="128" spans="1:10" ht="15.75">
      <c r="B128" s="178"/>
      <c r="C128" s="179"/>
      <c r="D128" s="243"/>
      <c r="E128" s="243"/>
      <c r="F128" s="243"/>
      <c r="G128" s="243"/>
      <c r="H128" s="243"/>
      <c r="I128" s="243"/>
      <c r="J128" s="175"/>
    </row>
    <row r="129" spans="2:10" ht="15.75">
      <c r="B129" s="178"/>
      <c r="C129" s="179"/>
      <c r="D129" s="243"/>
      <c r="E129" s="243"/>
      <c r="F129" s="243"/>
      <c r="G129" s="243"/>
      <c r="H129" s="243"/>
      <c r="I129" s="243"/>
      <c r="J129" s="175"/>
    </row>
    <row r="130" spans="2:10" ht="15.75">
      <c r="B130" s="178"/>
      <c r="C130" s="179"/>
      <c r="D130" s="243"/>
      <c r="E130" s="243"/>
      <c r="F130" s="243"/>
      <c r="G130" s="243"/>
      <c r="H130" s="243"/>
      <c r="I130" s="243"/>
      <c r="J130" s="175"/>
    </row>
    <row r="131" spans="2:10" ht="15.75">
      <c r="B131" s="180"/>
      <c r="C131" s="181"/>
      <c r="D131" s="182"/>
      <c r="E131" s="182"/>
      <c r="F131" s="182"/>
      <c r="G131" s="182"/>
      <c r="H131" s="182"/>
      <c r="I131" s="182"/>
      <c r="J131" s="183"/>
    </row>
    <row r="132" spans="2:10" ht="15.75">
      <c r="B132" s="178"/>
      <c r="C132" s="178"/>
      <c r="D132" s="178"/>
      <c r="E132" s="273"/>
      <c r="F132" s="273"/>
      <c r="G132" s="273"/>
      <c r="H132" s="184"/>
      <c r="I132" s="184"/>
      <c r="J132" s="184"/>
    </row>
    <row r="133" spans="2:10" ht="15.75">
      <c r="B133" s="178"/>
      <c r="C133" s="178"/>
      <c r="D133" s="178"/>
      <c r="E133" s="234"/>
      <c r="F133" s="234"/>
      <c r="G133" s="234"/>
      <c r="H133" s="177"/>
      <c r="I133" s="177"/>
      <c r="J133" s="177"/>
    </row>
    <row r="134" spans="2:10" ht="15.75"/>
    <row r="135" spans="2:10" ht="15.75"/>
    <row r="136" spans="2:10" ht="15.75"/>
    <row r="137" spans="2:10" ht="15.75"/>
    <row r="138" spans="2:10" ht="15.75"/>
    <row r="139" spans="2:10" ht="15.75"/>
    <row r="140" spans="2:10" ht="15.75"/>
    <row r="141" spans="2:10" ht="15.75"/>
    <row r="142" spans="2:10" ht="15.75"/>
    <row r="143" spans="2:10" ht="15.75"/>
    <row r="144" spans="2:10" ht="15.75"/>
    <row r="145" spans="7:7" ht="15.75"/>
    <row r="146" spans="7:7" ht="15.75"/>
    <row r="147" spans="7:7" ht="15.75">
      <c r="G147" s="233">
        <f>I21+I22+I23+I24+I25</f>
        <v>3850</v>
      </c>
    </row>
    <row r="148" spans="7:7" ht="15.75"/>
    <row r="149" spans="7:7" ht="15.75"/>
    <row r="150" spans="7:7" ht="15.75"/>
    <row r="151" spans="7:7" ht="15.75"/>
    <row r="152" spans="7:7" ht="15.75"/>
    <row r="153" spans="7:7" ht="15.75"/>
    <row r="154" spans="7:7" ht="15.75"/>
    <row r="155" spans="7:7" ht="15.75"/>
    <row r="156" spans="7:7" ht="15.75"/>
    <row r="157" spans="7:7" ht="15.75"/>
    <row r="158" spans="7:7" ht="15.75"/>
    <row r="159" spans="7:7" ht="15.75"/>
    <row r="160" spans="7:7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</sheetData>
  <mergeCells count="102">
    <mergeCell ref="E43:G43"/>
    <mergeCell ref="B46:C46"/>
    <mergeCell ref="E46:F46"/>
    <mergeCell ref="E108:I108"/>
    <mergeCell ref="B21:D21"/>
    <mergeCell ref="B22:D22"/>
    <mergeCell ref="B23:D23"/>
    <mergeCell ref="B24:D24"/>
    <mergeCell ref="B20:D20"/>
    <mergeCell ref="B48:G48"/>
    <mergeCell ref="B50:C50"/>
    <mergeCell ref="E52:G52"/>
    <mergeCell ref="E55:G55"/>
    <mergeCell ref="C25:E25"/>
    <mergeCell ref="B1:I1"/>
    <mergeCell ref="B2:I2"/>
    <mergeCell ref="B14:I14"/>
    <mergeCell ref="H65:I65"/>
    <mergeCell ref="B62:I62"/>
    <mergeCell ref="B63:F63"/>
    <mergeCell ref="B64:F64"/>
    <mergeCell ref="C4:D4"/>
    <mergeCell ref="B32:G32"/>
    <mergeCell ref="B84:E84"/>
    <mergeCell ref="B71:F71"/>
    <mergeCell ref="B72:E72"/>
    <mergeCell ref="B73:E73"/>
    <mergeCell ref="B58:C58"/>
    <mergeCell ref="E58:F58"/>
    <mergeCell ref="B74:E74"/>
    <mergeCell ref="B75:E75"/>
    <mergeCell ref="B76:E76"/>
    <mergeCell ref="B77:E77"/>
    <mergeCell ref="B78:E78"/>
    <mergeCell ref="B85:E85"/>
    <mergeCell ref="B86:E86"/>
    <mergeCell ref="B87:E87"/>
    <mergeCell ref="B88:E88"/>
    <mergeCell ref="B79:E79"/>
    <mergeCell ref="B80:E80"/>
    <mergeCell ref="B81:E81"/>
    <mergeCell ref="B82:E82"/>
    <mergeCell ref="B83:E83"/>
    <mergeCell ref="E105:F105"/>
    <mergeCell ref="E106:F106"/>
    <mergeCell ref="E107:F107"/>
    <mergeCell ref="G105:H105"/>
    <mergeCell ref="G106:H106"/>
    <mergeCell ref="G107:H107"/>
    <mergeCell ref="E132:G132"/>
    <mergeCell ref="D123:I123"/>
    <mergeCell ref="D124:I124"/>
    <mergeCell ref="D125:I125"/>
    <mergeCell ref="D126:I126"/>
    <mergeCell ref="A112:I112"/>
    <mergeCell ref="A113:H114"/>
    <mergeCell ref="A115:H115"/>
    <mergeCell ref="G120:I120"/>
    <mergeCell ref="E103:F103"/>
    <mergeCell ref="E104:F104"/>
    <mergeCell ref="G102:H102"/>
    <mergeCell ref="G103:H103"/>
    <mergeCell ref="G104:H104"/>
    <mergeCell ref="B91:E91"/>
    <mergeCell ref="B92:E92"/>
    <mergeCell ref="B93:E93"/>
    <mergeCell ref="E99:F99"/>
    <mergeCell ref="E100:F100"/>
    <mergeCell ref="E101:F101"/>
    <mergeCell ref="G100:H100"/>
    <mergeCell ref="G101:H101"/>
    <mergeCell ref="E102:F102"/>
    <mergeCell ref="B96:G96"/>
    <mergeCell ref="H96:I96"/>
    <mergeCell ref="B89:E89"/>
    <mergeCell ref="B90:E90"/>
    <mergeCell ref="A122:H122"/>
    <mergeCell ref="C119:D119"/>
    <mergeCell ref="E119:G119"/>
    <mergeCell ref="E120:F120"/>
    <mergeCell ref="A118:H118"/>
    <mergeCell ref="G99:H99"/>
    <mergeCell ref="D129:I129"/>
    <mergeCell ref="D130:I130"/>
    <mergeCell ref="G24:H24"/>
    <mergeCell ref="G26:H26"/>
    <mergeCell ref="B68:H68"/>
    <mergeCell ref="B70:H70"/>
    <mergeCell ref="B98:H98"/>
    <mergeCell ref="E50:H50"/>
    <mergeCell ref="B94:E94"/>
    <mergeCell ref="B95:E95"/>
    <mergeCell ref="E133:G133"/>
    <mergeCell ref="G18:H18"/>
    <mergeCell ref="D18:E18"/>
    <mergeCell ref="C26:E26"/>
    <mergeCell ref="G20:H20"/>
    <mergeCell ref="G21:H21"/>
    <mergeCell ref="G22:H22"/>
    <mergeCell ref="G23:H23"/>
    <mergeCell ref="D127:I127"/>
    <mergeCell ref="D128:I128"/>
  </mergeCells>
  <conditionalFormatting sqref="G101:I107">
    <cfRule type="cellIs" dxfId="0" priority="2" operator="equal">
      <formula>0</formula>
    </cfRule>
  </conditionalFormatting>
  <dataValidations count="3">
    <dataValidation type="decimal" allowBlank="1" showInputMessage="1" showErrorMessage="1" errorTitle="Percentuale riduzione" error="indicare un valore tra 0 e 50" promptTitle="Inserisci percentuale riduzione" prompt="Il compenso è diminuito fino alla metà quando l'immobile è libero o in latri casi di ridotta complessità dell'incarico." sqref="D43">
      <formula1>0</formula1>
      <formula2>0.5</formula2>
    </dataValidation>
    <dataValidation allowBlank="1" showErrorMessage="1" sqref="C34 D50 C18 I18:M18"/>
    <dataValidation type="decimal" allowBlank="1" showInputMessage="1" showErrorMessage="1" errorTitle="Fondo spese incassato" error="Il fondo spese (di euro 1.000) _x000a_va indicato preceduto dal segno meno." promptTitle="Fondo spese incassato" prompt="Inserire l'ammontare incassato (con segno meno)" sqref="J66:M66">
      <formula1>-1000</formula1>
      <formula2>0</formula2>
    </dataValidation>
  </dataValidations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utente</cp:lastModifiedBy>
  <cp:lastPrinted>2016-03-05T09:26:35Z</cp:lastPrinted>
  <dcterms:created xsi:type="dcterms:W3CDTF">2016-02-27T11:15:43Z</dcterms:created>
  <dcterms:modified xsi:type="dcterms:W3CDTF">2016-05-04T16:48:40Z</dcterms:modified>
</cp:coreProperties>
</file>